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40.webp" ContentType="image/webp"/>
  <Override PartName="/xl/media/image149.webp" ContentType="image/webp"/>
  <Override PartName="/xl/media/image152.webp" ContentType="image/webp"/>
  <Override PartName="/xl/media/image168.webp" ContentType="image/webp"/>
  <Override PartName="/xl/media/image172.webp" ContentType="image/webp"/>
  <Override PartName="/xl/media/image185.webp" ContentType="image/webp"/>
  <Override PartName="/xl/media/image195.webp" ContentType="image/webp"/>
  <Override PartName="/xl/media/image196.webp" ContentType="image/webp"/>
  <Override PartName="/xl/media/image197.webp" ContentType="image/webp"/>
  <Override PartName="/xl/media/image199.webp" ContentType="image/webp"/>
  <Override PartName="/xl/media/image200.webp" ContentType="image/webp"/>
  <Override PartName="/xl/media/image201.webp" ContentType="image/webp"/>
  <Override PartName="/xl/media/image202.webp" ContentType="image/webp"/>
  <Override PartName="/xl/media/image205.webp" ContentType="image/webp"/>
  <Override PartName="/xl/media/image206.webp" ContentType="image/webp"/>
  <Override PartName="/xl/media/image209.webp" ContentType="image/webp"/>
  <Override PartName="/xl/media/image210.webp" ContentType="image/webp"/>
  <Override PartName="/xl/media/image212.webp" ContentType="image/webp"/>
  <Override PartName="/xl/media/image213.webp" ContentType="image/webp"/>
  <Override PartName="/xl/media/image217.webp" ContentType="image/webp"/>
  <Override PartName="/xl/media/image225.webp" ContentType="image/webp"/>
  <Override PartName="/xl/media/image226.webp" ContentType="image/webp"/>
  <Override PartName="/xl/media/image228.webp" ContentType="image/webp"/>
  <Override PartName="/xl/media/image322.webp" ContentType="image/webp"/>
  <Override PartName="/xl/media/image323.webp" ContentType="image/webp"/>
  <Override PartName="/xl/media/image65.webp" ContentType="image/webp"/>
  <Override PartName="/xl/media/image66.webp" ContentType="image/webp"/>
  <Override PartName="/xl/media/image67.webp" ContentType="image/webp"/>
  <Override PartName="/xl/media/image68.webp" ContentType="image/webp"/>
  <Override PartName="/xl/media/image69.webp" ContentType="image/webp"/>
  <Override PartName="/xl/media/image70.webp" ContentType="image/webp"/>
  <Override PartName="/xl/media/image71.webp" ContentType="image/webp"/>
  <Override PartName="/xl/media/image72.webp" ContentType="image/webp"/>
  <Override PartName="/xl/media/image73.webp" ContentType="image/webp"/>
  <Override PartName="/xl/media/image74.webp" ContentType="image/webp"/>
  <Override PartName="/xl/media/image75.webp" ContentType="image/webp"/>
  <Override PartName="/xl/media/image76.webp" ContentType="image/webp"/>
  <Override PartName="/xl/media/image77.webp" ContentType="image/webp"/>
  <Override PartName="/xl/media/image78.webp" ContentType="image/webp"/>
  <Override PartName="/xl/media/image79.webp" ContentType="image/webp"/>
  <Override PartName="/xl/media/image80.webp" ContentType="image/webp"/>
  <Override PartName="/xl/media/image82.webp" ContentType="image/webp"/>
  <Override PartName="/xl/media/image83.webp" ContentType="image/webp"/>
  <Override PartName="/xl/media/image84.webp" ContentType="image/webp"/>
  <Override PartName="/xl/media/image85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 activeTab="1"/>
  </bookViews>
  <sheets>
    <sheet name="首页" sheetId="10" r:id="rId1"/>
    <sheet name="抖音独家爆款达人" sheetId="1" r:id="rId2"/>
    <sheet name="AIGC账号" sheetId="13" r:id="rId3"/>
    <sheet name="抖音优质合作达人" sheetId="2" r:id="rId4"/>
    <sheet name="小红书" sheetId="5" r:id="rId5"/>
    <sheet name="视频号" sheetId="8" r:id="rId6"/>
    <sheet name="快手" sheetId="4" r:id="rId7"/>
    <sheet name="B站" sheetId="6" r:id="rId8"/>
    <sheet name="抖音独家达人 " sheetId="12" r:id="rId9"/>
    <sheet name="懂车帝" sheetId="11" r:id="rId10"/>
  </sheets>
  <definedNames>
    <definedName name="_xlnm._FilterDatabase" localSheetId="1" hidden="1">抖音独家爆款达人!$A$2:$O$98</definedName>
    <definedName name="_xlnm._FilterDatabase" localSheetId="2" hidden="1">AIGC账号!$A$2:$M$112</definedName>
    <definedName name="_xlnm._FilterDatabase" localSheetId="3" hidden="1">抖音优质合作达人!$A$2:$M$64</definedName>
    <definedName name="_xlnm._FilterDatabase" localSheetId="4" hidden="1">小红书!$A$2:$L$44</definedName>
    <definedName name="_xlnm._FilterDatabase" localSheetId="5" hidden="1">视频号!$A$2:$I$22</definedName>
    <definedName name="_xlnm._FilterDatabase" localSheetId="6" hidden="1">快手!$A$2:$M$26</definedName>
    <definedName name="_xlnm._FilterDatabase" localSheetId="7" hidden="1">B站!$A$2:$M$11</definedName>
    <definedName name="_xlnm._FilterDatabase" localSheetId="8" hidden="1">'抖音独家达人 '!$A$2:$XEP$19</definedName>
    <definedName name="_xlnm._FilterDatabase" localSheetId="9" hidden="1">懂车帝!$A$2:$H$7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129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130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133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134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135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136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137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138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139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140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141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142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143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144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145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146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147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148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149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151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152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153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154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155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156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157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158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159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160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161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162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163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164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165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166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167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168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169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CD0F50CCCD824C92AFDEBB40BF3807E8" descr="李里头像"/>
        <xdr:cNvPicPr>
          <a:picLocks noChangeAspect="1"/>
        </xdr:cNvPicPr>
      </xdr:nvPicPr>
      <xdr:blipFill>
        <a:blip r:embed="rId170" r:link="rId2"/>
        <a:stretch>
          <a:fillRect/>
        </a:stretch>
      </xdr:blipFill>
      <xdr:spPr>
        <a:xfrm>
          <a:off x="934720" y="432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0" name="ID_9D4BCA200A3A4EB8A0D73854126E75BE"/>
        <xdr:cNvPicPr>
          <a:picLocks noChangeAspect="1"/>
        </xdr:cNvPicPr>
      </xdr:nvPicPr>
      <xdr:blipFill>
        <a:blip r:embed="rId171" r:link="rId2"/>
        <a:stretch>
          <a:fillRect/>
        </a:stretch>
      </xdr:blipFill>
      <xdr:spPr>
        <a:xfrm>
          <a:off x="1162050" y="831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1" name="ID_612738D3F3D7428DA6E4E321C90CFF9C"/>
        <xdr:cNvPicPr>
          <a:picLocks noChangeAspect="1"/>
        </xdr:cNvPicPr>
      </xdr:nvPicPr>
      <xdr:blipFill>
        <a:blip r:embed="rId172" r:link="rId2"/>
        <a:stretch>
          <a:fillRect/>
        </a:stretch>
      </xdr:blipFill>
      <xdr:spPr>
        <a:xfrm>
          <a:off x="934720" y="58483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3090E4CF6604B89B983FCA4F74AF984" descr="朴素之道头像"/>
        <xdr:cNvPicPr>
          <a:picLocks noChangeAspect="1"/>
        </xdr:cNvPicPr>
      </xdr:nvPicPr>
      <xdr:blipFill>
        <a:blip r:embed="rId173" r:link="rId2"/>
        <a:stretch>
          <a:fillRect/>
        </a:stretch>
      </xdr:blipFill>
      <xdr:spPr>
        <a:xfrm>
          <a:off x="1163320" y="1143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32FCB513C4484BA09259FA7A453BEE58" descr="安吉AnJ头像"/>
        <xdr:cNvPicPr>
          <a:picLocks noChangeAspect="1"/>
        </xdr:cNvPicPr>
      </xdr:nvPicPr>
      <xdr:blipFill>
        <a:blip r:embed="rId174" r:link="rId2"/>
        <a:stretch>
          <a:fillRect/>
        </a:stretch>
      </xdr:blipFill>
      <xdr:spPr>
        <a:xfrm>
          <a:off x="934720" y="260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91F2DC5D52E6496E824FA789F20CE7C3" descr="钂嬩竴浜筐煔桟AG澶村儚"/>
        <xdr:cNvPicPr>
          <a:picLocks noChangeAspect="1"/>
        </xdr:cNvPicPr>
      </xdr:nvPicPr>
      <xdr:blipFill>
        <a:blip r:embed="rId175" r:link="rId2"/>
        <a:stretch>
          <a:fillRect/>
        </a:stretch>
      </xdr:blipFill>
      <xdr:spPr>
        <a:xfrm>
          <a:off x="934720" y="1879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1E53894226F0447CA4D62FA5B8BA1118" descr="娜扎分渣头像"/>
        <xdr:cNvPicPr>
          <a:picLocks noChangeAspect="1"/>
        </xdr:cNvPicPr>
      </xdr:nvPicPr>
      <xdr:blipFill>
        <a:blip r:embed="rId176" r:link="rId2"/>
        <a:stretch>
          <a:fillRect/>
        </a:stretch>
      </xdr:blipFill>
      <xdr:spPr>
        <a:xfrm>
          <a:off x="934720" y="451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B035946A26694947AAF49A23361CF678" descr="活火山头像"/>
        <xdr:cNvPicPr>
          <a:picLocks noChangeAspect="1"/>
        </xdr:cNvPicPr>
      </xdr:nvPicPr>
      <xdr:blipFill>
        <a:blip r:embed="rId177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55B6BCB2A7AF4C7DB743E98788BAC790" descr="朱朱朱头像"/>
        <xdr:cNvPicPr>
          <a:picLocks noChangeAspect="1"/>
        </xdr:cNvPicPr>
      </xdr:nvPicPr>
      <xdr:blipFill>
        <a:blip r:embed="rId178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FB5A556B30DF49E09FF76CBE0B110A5E" descr="彦琳Lin头像"/>
        <xdr:cNvPicPr>
          <a:picLocks noChangeAspect="1"/>
        </xdr:cNvPicPr>
      </xdr:nvPicPr>
      <xdr:blipFill>
        <a:blip r:embed="rId179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1" name="ID_1B204D0DF25F4BA7A08167829A9F3C07"/>
        <xdr:cNvPicPr>
          <a:picLocks noChangeAspect="1"/>
        </xdr:cNvPicPr>
      </xdr:nvPicPr>
      <xdr:blipFill>
        <a:blip r:embed="rId180" r:link="rId2"/>
        <a:stretch>
          <a:fillRect/>
        </a:stretch>
      </xdr:blipFill>
      <xdr:spPr>
        <a:xfrm>
          <a:off x="1162050" y="24193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9CCC04877E4E49F7946F3119072DDBCD"/>
        <xdr:cNvPicPr>
          <a:picLocks noChangeAspect="1"/>
        </xdr:cNvPicPr>
      </xdr:nvPicPr>
      <xdr:blipFill>
        <a:blip r:embed="rId181" r:link="rId2"/>
        <a:stretch>
          <a:fillRect/>
        </a:stretch>
      </xdr:blipFill>
      <xdr:spPr>
        <a:xfrm>
          <a:off x="1266825" y="10922000"/>
          <a:ext cx="2476500" cy="2476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659725E2044440AC98B018E5EF985A4F" descr="壶提提头像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934720" y="14668500"/>
          <a:ext cx="2600325" cy="260032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8565464ED9FB4C05BB0779C94622A42F"/>
        <xdr:cNvPicPr>
          <a:picLocks noChangeAspect="1"/>
        </xdr:cNvPicPr>
      </xdr:nvPicPr>
      <xdr:blipFill>
        <a:blip r:embed="rId183" r:link="rId2"/>
        <a:stretch>
          <a:fillRect/>
        </a:stretch>
      </xdr:blipFill>
      <xdr:spPr>
        <a:xfrm>
          <a:off x="1162050" y="952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7" name="ID_5E4F5F81837741C6A1580970EA59ABBC" descr="给我一个镜头V头像"/>
        <xdr:cNvPicPr>
          <a:picLocks noChangeAspect="1"/>
        </xdr:cNvPicPr>
      </xdr:nvPicPr>
      <xdr:blipFill>
        <a:blip r:embed="rId184" r:link="rId2"/>
        <a:stretch>
          <a:fillRect/>
        </a:stretch>
      </xdr:blipFill>
      <xdr:spPr>
        <a:xfrm>
          <a:off x="934720" y="219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9" name="ID_BF95F8059F5643C4B210BE2FB3FC7D2A"/>
        <xdr:cNvPicPr>
          <a:picLocks noChangeAspect="1"/>
        </xdr:cNvPicPr>
      </xdr:nvPicPr>
      <xdr:blipFill>
        <a:blip r:embed="rId185" r:link="rId2"/>
        <a:stretch>
          <a:fillRect/>
        </a:stretch>
      </xdr:blipFill>
      <xdr:spPr>
        <a:xfrm>
          <a:off x="1162050" y="15113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5" name="ID_F8CCD902B84F41B2811EBD1982EFEAAB"/>
        <xdr:cNvPicPr>
          <a:picLocks noChangeAspect="1"/>
        </xdr:cNvPicPr>
      </xdr:nvPicPr>
      <xdr:blipFill>
        <a:blip r:embed="rId186" r:link="rId2"/>
        <a:stretch>
          <a:fillRect/>
        </a:stretch>
      </xdr:blipFill>
      <xdr:spPr>
        <a:xfrm>
          <a:off x="1162050" y="12573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ED073BEACC4B4289BE7B1955B90F4F9B" descr="春妮头像"/>
        <xdr:cNvPicPr>
          <a:picLocks noChangeAspect="1"/>
        </xdr:cNvPicPr>
      </xdr:nvPicPr>
      <xdr:blipFill>
        <a:blip r:embed="rId187" r:link="rId2"/>
        <a:stretch>
          <a:fillRect/>
        </a:stretch>
      </xdr:blipFill>
      <xdr:spPr>
        <a:xfrm>
          <a:off x="9347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9F4621F6D66A46568A4D563A930517A3" descr="彩虹和格格头像"/>
        <xdr:cNvPicPr>
          <a:picLocks noChangeAspect="1"/>
        </xdr:cNvPicPr>
      </xdr:nvPicPr>
      <xdr:blipFill>
        <a:blip r:embed="rId188" r:link="rId2"/>
        <a:stretch>
          <a:fillRect/>
        </a:stretch>
      </xdr:blipFill>
      <xdr:spPr>
        <a:xfrm>
          <a:off x="934720" y="6482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1459E60758F34FD9B5251A2D0C815B01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285240" y="8890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8" name="ID_BBF7812EE29A4163B6F87775E18655EE" descr="奶爸Kyle懂科技头像"/>
        <xdr:cNvPicPr>
          <a:picLocks noChangeAspect="1"/>
        </xdr:cNvPicPr>
      </xdr:nvPicPr>
      <xdr:blipFill>
        <a:blip r:embed="rId190" r:link="rId2"/>
        <a:stretch>
          <a:fillRect/>
        </a:stretch>
      </xdr:blipFill>
      <xdr:spPr>
        <a:xfrm>
          <a:off x="934720" y="2418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0" name="ID_EEBF5E77A1DE4AEEB8510110E4CA81D1" descr="黄星桥头像"/>
        <xdr:cNvPicPr>
          <a:picLocks noChangeAspect="1"/>
        </xdr:cNvPicPr>
      </xdr:nvPicPr>
      <xdr:blipFill>
        <a:blip r:embed="rId191" r:link="rId2"/>
        <a:stretch>
          <a:fillRect/>
        </a:stretch>
      </xdr:blipFill>
      <xdr:spPr>
        <a:xfrm>
          <a:off x="934720" y="600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AF6E410C2CC14F758A8CC5E1322C25C2" descr="花千小骨⁸²¹🕌头像"/>
        <xdr:cNvPicPr>
          <a:picLocks noChangeAspect="1"/>
        </xdr:cNvPicPr>
      </xdr:nvPicPr>
      <xdr:blipFill>
        <a:blip r:embed="rId192" r:link="rId2"/>
        <a:stretch>
          <a:fillRect/>
        </a:stretch>
      </xdr:blipFill>
      <xdr:spPr>
        <a:xfrm>
          <a:off x="934720" y="6863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16C32DF3D3AF437CA4B16D344B38424E" descr="周星辰_头像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1163320" y="787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547B2A4A05864D7084B83E65BBA0ED2D" descr="不知名周导头像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1163320" y="8382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B2D7A3FA97F940859CC6E02CDE6FFD84"/>
        <xdr:cNvPicPr>
          <a:picLocks noChangeAspect="1"/>
        </xdr:cNvPicPr>
      </xdr:nvPicPr>
      <xdr:blipFill>
        <a:blip r:embed="rId195" r:link="rId2"/>
        <a:stretch>
          <a:fillRect/>
        </a:stretch>
      </xdr:blipFill>
      <xdr:spPr>
        <a:xfrm>
          <a:off x="1163320" y="990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7" name="ID_B4B4BB3D704B46D384FA3FA819376249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1163320" y="990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9" name="ID_58957AB2E59D4BABBF286AE84F688EE2"/>
        <xdr:cNvPicPr>
          <a:picLocks noChangeAspect="1"/>
        </xdr:cNvPicPr>
      </xdr:nvPicPr>
      <xdr:blipFill>
        <a:blip r:embed="rId197" r:link="rId2"/>
        <a:stretch>
          <a:fillRect/>
        </a:stretch>
      </xdr:blipFill>
      <xdr:spPr>
        <a:xfrm>
          <a:off x="1163320" y="10414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1" name="ID_95C2B91300C34FAA9155759C7E1FCF38" descr="维加斯头像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934720" y="17513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2" name="ID_90E359C6F1BB4CD2A682456628E3EF3E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934720" y="168783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6" name="ID_36F61160315D4F0691C3823E8EBB6AC4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934720" y="27305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4" name="ID_DCA7034AF09F4F6DBD560B7492489CE6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934720" y="41910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6" name="ID_4AF7E3AAA5884175B7AE5FB4F8E9FF3A"/>
        <xdr:cNvPicPr>
          <a:picLocks noChangeAspect="1"/>
        </xdr:cNvPicPr>
      </xdr:nvPicPr>
      <xdr:blipFill>
        <a:blip r:embed="rId202" r:link="rId2"/>
        <a:stretch>
          <a:fillRect/>
        </a:stretch>
      </xdr:blipFill>
      <xdr:spPr>
        <a:xfrm>
          <a:off x="934720" y="43815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97E460E3F2C24D5E816554DC59341821" descr="凯里奇ChasingTheOne头像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11633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AF7828ED59C14486AC5C3E7691A3FC3F" descr="解压实验室头像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1163320" y="1041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312509EAE8664D57BF147FBCCDCEB944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1163320" y="7874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C9BA04C0742843F381EBF2ED83FD5D7C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1163320" y="11430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12825139B53C4D359983F46B5A6989FC" descr="小U吃播头像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1163320" y="1193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EE503C1EE6134978B37B0EE4C9657761" descr="ai老韩头像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3285FC649DDE43C7BA1BFEBEAE899BE5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934720" y="559308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0" name="ID_980725A82BE24CFCB9ED167659B864D6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1163320" y="431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F92B5F789E7E4050A3C4F153F8B5E54B" descr="小朱佩琪66头像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1163320" y="48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EEC5AB3C9A2C4F20A0D383B93DE6C03B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934720" y="4445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F114B4E41BD54DECBE87056CFF0A98D5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1162050" y="6350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1" name="ID_DEEB6E5CE548436AA4FB1C135301A3DE" descr="王云云（彩彩云）头像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1008380" y="34036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2" name="ID_A3427B7B9F9F47B8BDCC27303F423F45" descr="王笑笑会发光头像"/>
        <xdr:cNvPicPr>
          <a:picLocks noChangeAspect="1"/>
        </xdr:cNvPicPr>
      </xdr:nvPicPr>
      <xdr:blipFill>
        <a:blip r:embed="rId215" r:link="rId2"/>
        <a:srcRect/>
        <a:stretch>
          <a:fillRect/>
        </a:stretch>
      </xdr:blipFill>
      <xdr:spPr>
        <a:xfrm>
          <a:off x="1008380" y="76708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3" name="ID_BD2E98AF22D5480190CB5DFF3FCA8A28" descr="白落铭头像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1007110" y="330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7" name="ID_F06865DBFF3A40E4A8DAD924A5EB7F75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1007110" y="5969000"/>
          <a:ext cx="6858000" cy="6858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EC881A9F2F1A4EBFAEEA7DA8288DBA53" descr="旭羊羊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810260" y="609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9" name="ID_266ED53DECCF45E79D1C3196780356DB" descr="幻梦♥AI剧场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1007110" y="1651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0" name="ID_8B95583D4E584F5EB9B2888DD5706286" descr="波妞波力头像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1042035" y="14605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2" name="ID_35F2709F3B974B898788F8B6FE7D923C" descr="臭猫/疯狐狸头像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1007110" y="1600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7" name="ID_C81CC1B68FA74A54B82C3667F13DD29D" descr="散修造梦师头像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1007110" y="1549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0" name="ID_20E57106E56E4387BA52EFD1B3013E2E" descr="猫又菌头像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1007110" y="1549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5" name="ID_342796C22302456D84C3D8D538471860" descr="请叫我小张头像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1008380" y="9271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8" name="ID_677C591434D247B3A9C5A04C430567FC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1007110" y="736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1" name="ID_EFDE7788EB80411F9661ABD6E2942226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1007110" y="2057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2" name="ID_C98F879EDC69484D9C5E9A28A1388C45" descr="阿姣来也头像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810260" y="511683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3" name="ID_75EDA4CB28174E19A7F02CA3C39B2821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1007110" y="11430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5F5A363496AC4455966FDB5EBCC91527" descr="魔女不熬夜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1007110" y="1854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1" name="ID_DECF14871B8C4674B505CCA3F4758F63" descr="灵嘟（熬夜ai版头像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1007110" y="2362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2" name="ID_7E63D93645774A8C8322EB7DE638BD00" descr="灵镜ai头像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1007110" y="2413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4" name="ID_3782D8B53F0B4C8E9FD082D621673BB8" descr="霸总王辉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1008380" y="82042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F6D59909EC8E4705B1B025EE17EC6939" descr="李莉1039头像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810260" y="863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0" name="ID_DA1624C855A64D88960D41E23842C904" descr="蒙太神奇头像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1007110" y="2514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2" name="ID_D6149A00E7B04B76A3949A85528EDCE4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1007110" y="228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3" name="ID_865288402B31478FB401A1488AFBF452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1007110" y="279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4" name="ID_8102A41E8FD94889B39FB29E6ECC8043" descr="夏77🚗CAG头像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810260" y="292608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F24CC7EB8E8F45B1B0674961977A53FC" descr="红三地HONGR3D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1007110" y="2514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65FA60291C1C4FAF86E702E8270044AD" descr="火神工作室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1007110" y="2514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CE1D0D90D8CF47E69C517B04A19A5DA7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810260" y="175133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03E9998E72124CFC8B09EBD2B28C2E3F" descr="光影狂想曲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1007110" y="736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7" name="ID_7A677D4C07EB4EFAB39FB91998F81354" descr="huang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1007110" y="787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4" name="ID_4EEAC8A97F384979BC65DE84B22FD208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1007110" y="533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2F2EB697D78346B394F5D4181358ED6E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1007110" y="2311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5" name="ID_5CD7294820A94C6DB3C40DED4BF0142C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810260" y="5715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3" name="ID_6401FBD8E0EF48BFB62E0A30B85F7510" descr="洛元可可头像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1510665" y="2921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9" name="ID_874028900DCB4CD5920414A3B6BDD97C" descr="脆弱且三弟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1007110" y="1016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1" name="ID_6E0C4EC35BFE495C8A7F971BD58962C7" descr="程梦琴Cecilia头像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1007110" y="3327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2" name="ID_FFDE90CA34AA4863B0BE92CED3214D43" descr="Prompt 造物头像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1007110" y="3378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1" name="ID_049A27C23E7F463B93B53A1C44930630" descr="初夏头像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810260" y="102108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3" name="ID_59C2C4E660F146A08BB932346258C947" descr="妖孽夫人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810260" y="194183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4" name="ID_8A26B045A1D54FFCAECC6D5C5C54B645" descr="AI绘千禧头像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1007110" y="3327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4" name="ID_3CD4F91563CE4895B32DA173D5FDEF0F" descr="阿梁ALeung头像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1008380" y="60706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828C5A95391C4F088361F5927EE1042B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810260" y="65455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27BD63CCC33246E7A12F74CFF3761CFB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1007110" y="3111500"/>
          <a:ext cx="1524000" cy="1524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1" name="ID_C966917CE6834E0581EAF0407C2C2A26" descr="AI漫剧·小帅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1007110" y="3327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7" name="ID_3EE07DE270F746609BB14A3892FE624C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1007110" y="1803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8" name="ID_D54834740FC64EECBFFABB3FCCFC1770" descr="灵创工坊头像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1007110" y="939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9" name="ID_5DEE150C3D104FC0B0A11FEB63091033" descr="大厂未来信息头像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1007110" y="1854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3" name="ID_96649675CE59436DA7245E1D32815E99" descr="鎏汐头像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305435" y="304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5" name="ID_BF700872A3654B01A3903F22374E32CF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305435" y="8382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8" name="ID_F1F54CB2FDFE4338A69669CF45D36083" descr="葡头像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305435" y="12827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2" name="ID_93AC68952C964151B14109D211C2722B" descr="失控的清明梦头像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1007110" y="3479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3" name="ID_488FD1DA28CE4AF8B7F90F41104EE933" descr="阮绵绵头像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1007110" y="2413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BECADCADE4284D78A20B469774DD54E6" descr="凤雏献计头像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1007110" y="1854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2E720280CD684D84BF52B90CCA683723" descr="Luke.头像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1007110" y="3632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2" name="ID_68EF059F627B44AD83A5B54EBDC5F0E9"/>
        <xdr:cNvPicPr>
          <a:picLocks noChangeAspect="1"/>
        </xdr:cNvPicPr>
      </xdr:nvPicPr>
      <xdr:blipFill>
        <a:blip r:embed="rId267" r:link="rId2"/>
        <a:stretch>
          <a:fillRect/>
        </a:stretch>
      </xdr:blipFill>
      <xdr:spPr>
        <a:xfrm>
          <a:off x="810260" y="6731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5" name="ID_9E7D9D1434ED45DABDAC4409A21A97B2"/>
        <xdr:cNvPicPr>
          <a:picLocks noChangeAspect="1"/>
        </xdr:cNvPicPr>
      </xdr:nvPicPr>
      <xdr:blipFill>
        <a:blip r:embed="rId268" r:link="rId2"/>
        <a:stretch>
          <a:fillRect/>
        </a:stretch>
      </xdr:blipFill>
      <xdr:spPr>
        <a:xfrm>
          <a:off x="1007110" y="35814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8" name="ID_823AF1BDA1B34EF9A8BEDF8C3293D7F5"/>
        <xdr:cNvPicPr>
          <a:picLocks noChangeAspect="1"/>
        </xdr:cNvPicPr>
      </xdr:nvPicPr>
      <xdr:blipFill>
        <a:blip r:embed="rId269" r:link="rId2"/>
        <a:stretch>
          <a:fillRect/>
        </a:stretch>
      </xdr:blipFill>
      <xdr:spPr>
        <a:xfrm>
          <a:off x="1007110" y="35306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7" name="ID_692CB243303A40E6A9B40713F6A1CA1F"/>
        <xdr:cNvPicPr>
          <a:picLocks noChangeAspect="1"/>
        </xdr:cNvPicPr>
      </xdr:nvPicPr>
      <xdr:blipFill>
        <a:blip r:embed="rId270" r:link="rId2"/>
        <a:stretch>
          <a:fillRect/>
        </a:stretch>
      </xdr:blipFill>
      <xdr:spPr>
        <a:xfrm>
          <a:off x="1007110" y="34290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9" name="ID_3E180515AB144A13AC6A0CFDD9779ECC" descr="吕飞头像"/>
        <xdr:cNvPicPr>
          <a:picLocks noChangeAspect="1"/>
        </xdr:cNvPicPr>
      </xdr:nvPicPr>
      <xdr:blipFill>
        <a:blip r:embed="rId271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1" name="ID_B60BE85F0098486FBBDEF8EB25A91272"/>
        <xdr:cNvPicPr>
          <a:picLocks noChangeAspect="1"/>
        </xdr:cNvPicPr>
      </xdr:nvPicPr>
      <xdr:blipFill>
        <a:blip r:embed="rId272" r:link="rId2"/>
        <a:stretch>
          <a:fillRect/>
        </a:stretch>
      </xdr:blipFill>
      <xdr:spPr>
        <a:xfrm>
          <a:off x="1007110" y="6858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3" name="ID_FB5222EE25E0479B82AD19CA6555663E"/>
        <xdr:cNvPicPr>
          <a:picLocks noChangeAspect="1"/>
        </xdr:cNvPicPr>
      </xdr:nvPicPr>
      <xdr:blipFill>
        <a:blip r:embed="rId273" r:link="rId2"/>
        <a:stretch>
          <a:fillRect/>
        </a:stretch>
      </xdr:blipFill>
      <xdr:spPr>
        <a:xfrm>
          <a:off x="1007110" y="29210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5" name="ID_E3A6DA93EEBA4A94A6A4450BCD509565"/>
        <xdr:cNvPicPr>
          <a:picLocks noChangeAspect="1"/>
        </xdr:cNvPicPr>
      </xdr:nvPicPr>
      <xdr:blipFill>
        <a:blip r:embed="rId274" r:link="rId2"/>
        <a:stretch>
          <a:fillRect/>
        </a:stretch>
      </xdr:blipFill>
      <xdr:spPr>
        <a:xfrm>
          <a:off x="1008380" y="4470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6" name="ID_1083F0A5B2F0468085B70D508551B46A" descr="斯坦茜头像"/>
        <xdr:cNvPicPr>
          <a:picLocks noChangeAspect="1"/>
        </xdr:cNvPicPr>
      </xdr:nvPicPr>
      <xdr:blipFill>
        <a:blip r:embed="rId275" r:link="rId2"/>
        <a:stretch>
          <a:fillRect/>
        </a:stretch>
      </xdr:blipFill>
      <xdr:spPr>
        <a:xfrm>
          <a:off x="1007110" y="381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2" name="ID_7E12B098D69341418AAD3F594F1E65FD" descr="听山海头像"/>
        <xdr:cNvPicPr>
          <a:picLocks noChangeAspect="1"/>
        </xdr:cNvPicPr>
      </xdr:nvPicPr>
      <xdr:blipFill>
        <a:blip r:embed="rId276" r:link="rId2"/>
        <a:stretch>
          <a:fillRect/>
        </a:stretch>
      </xdr:blipFill>
      <xdr:spPr>
        <a:xfrm>
          <a:off x="1007110" y="3835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0" name="ID_D9FF15F2C4A548F7BAD6F5A01C347C7D" descr="鹤知头像"/>
        <xdr:cNvPicPr>
          <a:picLocks noChangeAspect="1"/>
        </xdr:cNvPicPr>
      </xdr:nvPicPr>
      <xdr:blipFill>
        <a:blip r:embed="rId277" r:link="rId2"/>
        <a:stretch>
          <a:fillRect/>
        </a:stretch>
      </xdr:blipFill>
      <xdr:spPr>
        <a:xfrm>
          <a:off x="1007110" y="3886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4" name="ID_EA81B675FA3F41E78266B93A256FFC9D"/>
        <xdr:cNvPicPr>
          <a:picLocks noChangeAspect="1"/>
        </xdr:cNvPicPr>
      </xdr:nvPicPr>
      <xdr:blipFill>
        <a:blip r:embed="rId278" r:link="rId2"/>
        <a:stretch>
          <a:fillRect/>
        </a:stretch>
      </xdr:blipFill>
      <xdr:spPr>
        <a:xfrm>
          <a:off x="1007110" y="40386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A5C1128F7B304FB49BD874546E01637F"/>
        <xdr:cNvPicPr>
          <a:picLocks noChangeAspect="1"/>
        </xdr:cNvPicPr>
      </xdr:nvPicPr>
      <xdr:blipFill>
        <a:blip r:embed="rId279" r:link="rId2"/>
        <a:stretch>
          <a:fillRect/>
        </a:stretch>
      </xdr:blipFill>
      <xdr:spPr>
        <a:xfrm>
          <a:off x="1007110" y="32258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C2135D395F394249864A2AE9D0A67218"/>
        <xdr:cNvPicPr>
          <a:picLocks noChangeAspect="1"/>
        </xdr:cNvPicPr>
      </xdr:nvPicPr>
      <xdr:blipFill>
        <a:blip r:embed="rId280" r:link="rId2"/>
        <a:stretch>
          <a:fillRect/>
        </a:stretch>
      </xdr:blipFill>
      <xdr:spPr>
        <a:xfrm>
          <a:off x="1008380" y="19939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A2CEDC65F9074E0CAA5116F4AA16C9E5"/>
        <xdr:cNvPicPr>
          <a:picLocks noChangeAspect="1"/>
        </xdr:cNvPicPr>
      </xdr:nvPicPr>
      <xdr:blipFill>
        <a:blip r:embed="rId281" r:link="rId2"/>
        <a:stretch>
          <a:fillRect/>
        </a:stretch>
      </xdr:blipFill>
      <xdr:spPr>
        <a:xfrm>
          <a:off x="1008380" y="20472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9" name="ID_0B4F6AB8170C414CB15A6DE0858DBE8B"/>
        <xdr:cNvPicPr>
          <a:picLocks noChangeAspect="1"/>
        </xdr:cNvPicPr>
      </xdr:nvPicPr>
      <xdr:blipFill>
        <a:blip r:embed="rId282" r:link="rId2"/>
        <a:stretch>
          <a:fillRect/>
        </a:stretch>
      </xdr:blipFill>
      <xdr:spPr>
        <a:xfrm>
          <a:off x="1008380" y="21005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0" name="ID_BD0B54576F9D4D8FAD26B8E76F765992"/>
        <xdr:cNvPicPr>
          <a:picLocks noChangeAspect="1"/>
        </xdr:cNvPicPr>
      </xdr:nvPicPr>
      <xdr:blipFill>
        <a:blip r:embed="rId283" r:link="rId2"/>
        <a:stretch>
          <a:fillRect/>
        </a:stretch>
      </xdr:blipFill>
      <xdr:spPr>
        <a:xfrm>
          <a:off x="1008380" y="215392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2" name="ID_A4ECE88E31F243308E96EADA77A045F0"/>
        <xdr:cNvPicPr>
          <a:picLocks noChangeAspect="1"/>
        </xdr:cNvPicPr>
      </xdr:nvPicPr>
      <xdr:blipFill>
        <a:blip r:embed="rId284" r:link="rId2"/>
        <a:stretch>
          <a:fillRect/>
        </a:stretch>
      </xdr:blipFill>
      <xdr:spPr>
        <a:xfrm>
          <a:off x="1008380" y="220726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3" name="ID_4FD4F611889F4A54AA250132AA4B9496"/>
        <xdr:cNvPicPr>
          <a:picLocks noChangeAspect="1"/>
        </xdr:cNvPicPr>
      </xdr:nvPicPr>
      <xdr:blipFill>
        <a:blip r:embed="rId285" r:link="rId2"/>
        <a:stretch>
          <a:fillRect/>
        </a:stretch>
      </xdr:blipFill>
      <xdr:spPr>
        <a:xfrm>
          <a:off x="1008380" y="2260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4" name="ID_04CD8033534D4585A28D2ED6B752152A"/>
        <xdr:cNvPicPr>
          <a:picLocks noChangeAspect="1"/>
        </xdr:cNvPicPr>
      </xdr:nvPicPr>
      <xdr:blipFill>
        <a:blip r:embed="rId286" r:link="rId2"/>
        <a:stretch>
          <a:fillRect/>
        </a:stretch>
      </xdr:blipFill>
      <xdr:spPr>
        <a:xfrm>
          <a:off x="1008380" y="23139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5" name="ID_3DF2F93B03CA44B18EEA535E2EFDD161"/>
        <xdr:cNvPicPr>
          <a:picLocks noChangeAspect="1"/>
        </xdr:cNvPicPr>
      </xdr:nvPicPr>
      <xdr:blipFill>
        <a:blip r:embed="rId287" r:link="rId2"/>
        <a:stretch>
          <a:fillRect/>
        </a:stretch>
      </xdr:blipFill>
      <xdr:spPr>
        <a:xfrm>
          <a:off x="1008380" y="23672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7" name="ID_71A3CAB9531E423090C941BD7A434382"/>
        <xdr:cNvPicPr>
          <a:picLocks noChangeAspect="1"/>
        </xdr:cNvPicPr>
      </xdr:nvPicPr>
      <xdr:blipFill>
        <a:blip r:embed="rId288" r:link="rId2"/>
        <a:stretch>
          <a:fillRect/>
        </a:stretch>
      </xdr:blipFill>
      <xdr:spPr>
        <a:xfrm>
          <a:off x="1008380" y="247396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0" name="ID_4D9845A301C54A1E9E98FCBF9DD43196"/>
        <xdr:cNvPicPr>
          <a:picLocks noChangeAspect="1"/>
        </xdr:cNvPicPr>
      </xdr:nvPicPr>
      <xdr:blipFill>
        <a:blip r:embed="rId289" r:link="rId2"/>
        <a:stretch>
          <a:fillRect/>
        </a:stretch>
      </xdr:blipFill>
      <xdr:spPr>
        <a:xfrm>
          <a:off x="1008380" y="25273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1" name="ID_353FB73F4B3444B0B1F40671AA982D40"/>
        <xdr:cNvPicPr>
          <a:picLocks noChangeAspect="1"/>
        </xdr:cNvPicPr>
      </xdr:nvPicPr>
      <xdr:blipFill>
        <a:blip r:embed="rId290" r:link="rId2"/>
        <a:stretch>
          <a:fillRect/>
        </a:stretch>
      </xdr:blipFill>
      <xdr:spPr>
        <a:xfrm>
          <a:off x="1008380" y="25806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2" name="ID_16424EA5DDFB4849B848D8BE263EC28C"/>
        <xdr:cNvPicPr>
          <a:picLocks noChangeAspect="1"/>
        </xdr:cNvPicPr>
      </xdr:nvPicPr>
      <xdr:blipFill>
        <a:blip r:embed="rId291" r:link="rId2"/>
        <a:stretch>
          <a:fillRect/>
        </a:stretch>
      </xdr:blipFill>
      <xdr:spPr>
        <a:xfrm>
          <a:off x="1008380" y="26339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4" name="ID_937364376A4246B6BFEE61DCD0C53463"/>
        <xdr:cNvPicPr>
          <a:picLocks noChangeAspect="1"/>
        </xdr:cNvPicPr>
      </xdr:nvPicPr>
      <xdr:blipFill>
        <a:blip r:embed="rId292" r:link="rId2"/>
        <a:stretch>
          <a:fillRect/>
        </a:stretch>
      </xdr:blipFill>
      <xdr:spPr>
        <a:xfrm>
          <a:off x="1008380" y="274066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5" name="ID_5F0C435E053542AB9BD16FE634298A3F"/>
        <xdr:cNvPicPr>
          <a:picLocks noChangeAspect="1"/>
        </xdr:cNvPicPr>
      </xdr:nvPicPr>
      <xdr:blipFill>
        <a:blip r:embed="rId293" r:link="rId2"/>
        <a:stretch>
          <a:fillRect/>
        </a:stretch>
      </xdr:blipFill>
      <xdr:spPr>
        <a:xfrm>
          <a:off x="1008380" y="27940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6" name="ID_8ADAC96D83C94ABF964A2DFB467DFE0F"/>
        <xdr:cNvPicPr>
          <a:picLocks noChangeAspect="1"/>
        </xdr:cNvPicPr>
      </xdr:nvPicPr>
      <xdr:blipFill>
        <a:blip r:embed="rId294" r:link="rId2"/>
        <a:stretch>
          <a:fillRect/>
        </a:stretch>
      </xdr:blipFill>
      <xdr:spPr>
        <a:xfrm>
          <a:off x="1008380" y="28473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7" name="ID_3900DB5ABC0D4457A0C38EEEC07D8FE9"/>
        <xdr:cNvPicPr>
          <a:picLocks noChangeAspect="1"/>
        </xdr:cNvPicPr>
      </xdr:nvPicPr>
      <xdr:blipFill>
        <a:blip r:embed="rId295" r:link="rId2"/>
        <a:stretch>
          <a:fillRect/>
        </a:stretch>
      </xdr:blipFill>
      <xdr:spPr>
        <a:xfrm>
          <a:off x="1008380" y="29006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8" name="ID_44CCA94EB52F4AE58920E95CF19B4F7C"/>
        <xdr:cNvPicPr>
          <a:picLocks noChangeAspect="1"/>
        </xdr:cNvPicPr>
      </xdr:nvPicPr>
      <xdr:blipFill>
        <a:blip r:embed="rId296" r:link="rId2"/>
        <a:stretch>
          <a:fillRect/>
        </a:stretch>
      </xdr:blipFill>
      <xdr:spPr>
        <a:xfrm>
          <a:off x="1008380" y="295402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9" name="ID_960684B7D04A42D991E0345DF2DB2B31"/>
        <xdr:cNvPicPr>
          <a:picLocks noChangeAspect="1"/>
        </xdr:cNvPicPr>
      </xdr:nvPicPr>
      <xdr:blipFill>
        <a:blip r:embed="rId297" r:link="rId2"/>
        <a:stretch>
          <a:fillRect/>
        </a:stretch>
      </xdr:blipFill>
      <xdr:spPr>
        <a:xfrm>
          <a:off x="1008380" y="300736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0" name="ID_0E561AD855234586B9889C3E518A5B2F"/>
        <xdr:cNvPicPr>
          <a:picLocks noChangeAspect="1"/>
        </xdr:cNvPicPr>
      </xdr:nvPicPr>
      <xdr:blipFill>
        <a:blip r:embed="rId298" r:link="rId2"/>
        <a:stretch>
          <a:fillRect/>
        </a:stretch>
      </xdr:blipFill>
      <xdr:spPr>
        <a:xfrm>
          <a:off x="1008380" y="30607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1" name="ID_3BF2B574B9B7413395EE8350D27699DE"/>
        <xdr:cNvPicPr>
          <a:picLocks noChangeAspect="1"/>
        </xdr:cNvPicPr>
      </xdr:nvPicPr>
      <xdr:blipFill>
        <a:blip r:embed="rId299" r:link="rId2"/>
        <a:stretch>
          <a:fillRect/>
        </a:stretch>
      </xdr:blipFill>
      <xdr:spPr>
        <a:xfrm>
          <a:off x="1008380" y="311404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2" name="ID_74B1BB739D1A491A8920BB71A15D7D49"/>
        <xdr:cNvPicPr>
          <a:picLocks noChangeAspect="1"/>
        </xdr:cNvPicPr>
      </xdr:nvPicPr>
      <xdr:blipFill>
        <a:blip r:embed="rId300" r:link="rId2"/>
        <a:stretch>
          <a:fillRect/>
        </a:stretch>
      </xdr:blipFill>
      <xdr:spPr>
        <a:xfrm>
          <a:off x="1008380" y="31673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3" name="ID_7117A21435BB4A59AC7D672EBC1EDE4F"/>
        <xdr:cNvPicPr>
          <a:picLocks noChangeAspect="1"/>
        </xdr:cNvPicPr>
      </xdr:nvPicPr>
      <xdr:blipFill>
        <a:blip r:embed="rId301" r:link="rId2"/>
        <a:stretch>
          <a:fillRect/>
        </a:stretch>
      </xdr:blipFill>
      <xdr:spPr>
        <a:xfrm>
          <a:off x="1008380" y="322072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4" name="ID_5452359CE61B47CFA87E56BDA5596CC9"/>
        <xdr:cNvPicPr>
          <a:picLocks noChangeAspect="1"/>
        </xdr:cNvPicPr>
      </xdr:nvPicPr>
      <xdr:blipFill>
        <a:blip r:embed="rId302" r:link="rId2"/>
        <a:stretch>
          <a:fillRect/>
        </a:stretch>
      </xdr:blipFill>
      <xdr:spPr>
        <a:xfrm>
          <a:off x="1008380" y="327406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5" name="ID_6ADD290A38304A2BA68C97FCF1C3F473"/>
        <xdr:cNvPicPr>
          <a:picLocks noChangeAspect="1"/>
        </xdr:cNvPicPr>
      </xdr:nvPicPr>
      <xdr:blipFill>
        <a:blip r:embed="rId303" r:link="rId2"/>
        <a:stretch>
          <a:fillRect/>
        </a:stretch>
      </xdr:blipFill>
      <xdr:spPr>
        <a:xfrm>
          <a:off x="1008380" y="3327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6" name="ID_14E8DD271AE44E86AAB4ED8D4396E758"/>
        <xdr:cNvPicPr>
          <a:picLocks noChangeAspect="1"/>
        </xdr:cNvPicPr>
      </xdr:nvPicPr>
      <xdr:blipFill>
        <a:blip r:embed="rId304" r:link="rId2"/>
        <a:stretch>
          <a:fillRect/>
        </a:stretch>
      </xdr:blipFill>
      <xdr:spPr>
        <a:xfrm>
          <a:off x="1007110" y="6858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7" name="ID_A1909A3EB186449CB4838A717F54497A"/>
        <xdr:cNvPicPr>
          <a:picLocks noChangeAspect="1"/>
        </xdr:cNvPicPr>
      </xdr:nvPicPr>
      <xdr:blipFill>
        <a:blip r:embed="rId305" r:link="rId2"/>
        <a:stretch>
          <a:fillRect/>
        </a:stretch>
      </xdr:blipFill>
      <xdr:spPr>
        <a:xfrm>
          <a:off x="1007110" y="27686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8" name="ID_C06285E214BD4CC4BD507668C4FA9FF9"/>
        <xdr:cNvPicPr>
          <a:picLocks noChangeAspect="1"/>
        </xdr:cNvPicPr>
      </xdr:nvPicPr>
      <xdr:blipFill>
        <a:blip r:embed="rId306" r:link="rId2"/>
        <a:stretch>
          <a:fillRect/>
        </a:stretch>
      </xdr:blipFill>
      <xdr:spPr>
        <a:xfrm>
          <a:off x="1007110" y="42926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9" name="ID_8EBB1D59E79A49B5B7AE197C7DAED6A2" descr="颜良文丑Jackie头像"/>
        <xdr:cNvPicPr>
          <a:picLocks noChangeAspect="1"/>
        </xdr:cNvPicPr>
      </xdr:nvPicPr>
      <xdr:blipFill>
        <a:blip r:embed="rId307" r:link="rId2"/>
        <a:stretch>
          <a:fillRect/>
        </a:stretch>
      </xdr:blipFill>
      <xdr:spPr>
        <a:xfrm>
          <a:off x="1007110" y="3632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0" name="ID_DC38CA944A474009B414F9D40D10B1E8" descr="铄光AIGC头像"/>
        <xdr:cNvPicPr>
          <a:picLocks noChangeAspect="1"/>
        </xdr:cNvPicPr>
      </xdr:nvPicPr>
      <xdr:blipFill>
        <a:blip r:embed="rId308" r:link="rId2"/>
        <a:stretch>
          <a:fillRect/>
        </a:stretch>
      </xdr:blipFill>
      <xdr:spPr>
        <a:xfrm>
          <a:off x="1007110" y="3683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1" name="ID_86A514AC1119486EB1E1E4F12419EEE2"/>
        <xdr:cNvPicPr>
          <a:picLocks noChangeAspect="1"/>
        </xdr:cNvPicPr>
      </xdr:nvPicPr>
      <xdr:blipFill>
        <a:blip r:embed="rId309" r:link="rId2"/>
        <a:stretch>
          <a:fillRect/>
        </a:stretch>
      </xdr:blipFill>
      <xdr:spPr>
        <a:xfrm>
          <a:off x="1007110" y="41402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2" name="ID_EF26D4AD8B6648768EC8A29C59E31C8A"/>
        <xdr:cNvPicPr>
          <a:picLocks noChangeAspect="1"/>
        </xdr:cNvPicPr>
      </xdr:nvPicPr>
      <xdr:blipFill>
        <a:blip r:embed="rId310" r:link="rId2"/>
        <a:stretch>
          <a:fillRect/>
        </a:stretch>
      </xdr:blipFill>
      <xdr:spPr>
        <a:xfrm>
          <a:off x="1008380" y="19939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3" name="ID_A706216DBB764C8585FE88684B797CA2" descr="婆罗门特头像"/>
        <xdr:cNvPicPr>
          <a:picLocks noChangeAspect="1"/>
        </xdr:cNvPicPr>
      </xdr:nvPicPr>
      <xdr:blipFill>
        <a:blip r:embed="rId311" r:link="rId2"/>
        <a:stretch>
          <a:fillRect/>
        </a:stretch>
      </xdr:blipFill>
      <xdr:spPr>
        <a:xfrm>
          <a:off x="1007110" y="4546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4" name="ID_1E111290BFE940E381FF467B010B04C4" descr="科技AI纪源头像"/>
        <xdr:cNvPicPr>
          <a:picLocks noChangeAspect="1"/>
        </xdr:cNvPicPr>
      </xdr:nvPicPr>
      <xdr:blipFill>
        <a:blip r:embed="rId312" r:link="rId2"/>
        <a:stretch>
          <a:fillRect/>
        </a:stretch>
      </xdr:blipFill>
      <xdr:spPr>
        <a:xfrm>
          <a:off x="1007110" y="1041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6" name="ID_C79FFA4917284069A61B6CFD761E78CC"/>
        <xdr:cNvPicPr>
          <a:picLocks noChangeAspect="1"/>
        </xdr:cNvPicPr>
      </xdr:nvPicPr>
      <xdr:blipFill>
        <a:blip r:embed="rId313" r:link="rId2"/>
        <a:stretch>
          <a:fillRect/>
        </a:stretch>
      </xdr:blipFill>
      <xdr:spPr>
        <a:xfrm>
          <a:off x="1007110" y="3302000"/>
          <a:ext cx="1270000" cy="127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52B7765ECB614D628FF89AB1A4BD5719"/>
        <xdr:cNvPicPr>
          <a:picLocks noChangeAspect="1"/>
        </xdr:cNvPicPr>
      </xdr:nvPicPr>
      <xdr:blipFill>
        <a:blip r:embed="rId314" r:link="rId2"/>
        <a:stretch>
          <a:fillRect/>
        </a:stretch>
      </xdr:blipFill>
      <xdr:spPr>
        <a:xfrm>
          <a:off x="1007110" y="7493000"/>
          <a:ext cx="1524000" cy="1524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3" name="ID_80C9861D17B845F1B0C724F2DB726586"/>
        <xdr:cNvPicPr>
          <a:picLocks noChangeAspect="1"/>
        </xdr:cNvPicPr>
      </xdr:nvPicPr>
      <xdr:blipFill>
        <a:blip r:embed="rId315" r:link="rId2"/>
        <a:stretch>
          <a:fillRect/>
        </a:stretch>
      </xdr:blipFill>
      <xdr:spPr>
        <a:xfrm>
          <a:off x="1007110" y="18478500"/>
          <a:ext cx="1524000" cy="1524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6" name="ID_6EED26D1D1F945F4A44861C5D5DE0F56"/>
        <xdr:cNvPicPr>
          <a:picLocks noChangeAspect="1"/>
        </xdr:cNvPicPr>
      </xdr:nvPicPr>
      <xdr:blipFill>
        <a:blip r:embed="rId316" r:link="rId2"/>
        <a:stretch>
          <a:fillRect/>
        </a:stretch>
      </xdr:blipFill>
      <xdr:spPr>
        <a:xfrm>
          <a:off x="810260" y="6731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7" name="ID_9BC8E1AD0E474850AA97B06B94FC4209"/>
        <xdr:cNvPicPr>
          <a:picLocks noChangeAspect="1"/>
        </xdr:cNvPicPr>
      </xdr:nvPicPr>
      <xdr:blipFill>
        <a:blip r:embed="rId317" r:link="rId2"/>
        <a:stretch>
          <a:fillRect/>
        </a:stretch>
      </xdr:blipFill>
      <xdr:spPr>
        <a:xfrm>
          <a:off x="810260" y="12115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8" name="ID_AB9FE4CF14C2406DAA3CF4CE8216C669"/>
        <xdr:cNvPicPr>
          <a:picLocks noChangeAspect="1"/>
        </xdr:cNvPicPr>
      </xdr:nvPicPr>
      <xdr:blipFill>
        <a:blip r:embed="rId318" r:link="rId2"/>
        <a:stretch>
          <a:fillRect/>
        </a:stretch>
      </xdr:blipFill>
      <xdr:spPr>
        <a:xfrm>
          <a:off x="810260" y="327533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91943693CCF84324B1E96315F86D2779" descr="AI涛口秀头像"/>
        <xdr:cNvPicPr>
          <a:picLocks noChangeAspect="1"/>
        </xdr:cNvPicPr>
      </xdr:nvPicPr>
      <xdr:blipFill>
        <a:blip r:embed="rId319" r:link="rId2"/>
        <a:stretch>
          <a:fillRect/>
        </a:stretch>
      </xdr:blipFill>
      <xdr:spPr>
        <a:xfrm>
          <a:off x="1007110" y="3479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10110285A3C34FA5B66176381B6013EC" descr="113600f3d18b7408aa5f2ac29dfbde7b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1113155" y="3314700"/>
          <a:ext cx="3791585" cy="4006215"/>
        </a:xfrm>
        <a:prstGeom prst="ellipse">
          <a:avLst/>
        </a:prstGeom>
      </xdr:spPr>
    </xdr:pic>
  </etc:cellImage>
  <etc:cellImage>
    <xdr:pic>
      <xdr:nvPicPr>
        <xdr:cNvPr id="71" name="ID_B0410C5160964F0495092F18FADD9BD4" descr="小郭导头像"/>
        <xdr:cNvPicPr>
          <a:picLocks noChangeAspect="1"/>
        </xdr:cNvPicPr>
      </xdr:nvPicPr>
      <xdr:blipFill>
        <a:blip r:embed="rId321" r:link="rId2"/>
        <a:stretch>
          <a:fillRect/>
        </a:stretch>
      </xdr:blipFill>
      <xdr:spPr>
        <a:xfrm>
          <a:off x="1007110" y="533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6BB536AF45EE40EB8F4593983A66425A"/>
        <xdr:cNvPicPr>
          <a:picLocks noChangeAspect="1"/>
        </xdr:cNvPicPr>
      </xdr:nvPicPr>
      <xdr:blipFill>
        <a:blip r:embed="rId322" r:link="rId2"/>
        <a:stretch>
          <a:fillRect/>
        </a:stretch>
      </xdr:blipFill>
      <xdr:spPr>
        <a:xfrm>
          <a:off x="1163320" y="124714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B11BEFF833284DD6A9C6BA2CA94F3444"/>
        <xdr:cNvPicPr>
          <a:picLocks noChangeAspect="1"/>
        </xdr:cNvPicPr>
      </xdr:nvPicPr>
      <xdr:blipFill>
        <a:blip r:embed="rId323" r:link="rId2"/>
        <a:stretch>
          <a:fillRect/>
        </a:stretch>
      </xdr:blipFill>
      <xdr:spPr>
        <a:xfrm>
          <a:off x="1163320" y="242062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492D5B0B6100411BBD2C42FD7C66D947"/>
        <xdr:cNvPicPr>
          <a:picLocks noChangeAspect="1"/>
        </xdr:cNvPicPr>
      </xdr:nvPicPr>
      <xdr:blipFill>
        <a:blip r:embed="rId324" r:link="rId2"/>
        <a:stretch>
          <a:fillRect/>
        </a:stretch>
      </xdr:blipFill>
      <xdr:spPr>
        <a:xfrm>
          <a:off x="1008380" y="268732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2" name="ID_D4CFADA49A514AA297A91AF3D4FBF30A" descr="喵小橘将军头像"/>
        <xdr:cNvPicPr>
          <a:picLocks noChangeAspect="1"/>
        </xdr:cNvPicPr>
      </xdr:nvPicPr>
      <xdr:blipFill>
        <a:blip r:embed="rId325" r:link="rId2"/>
        <a:stretch>
          <a:fillRect/>
        </a:stretch>
      </xdr:blipFill>
      <xdr:spPr>
        <a:xfrm>
          <a:off x="1007110" y="3022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890B269870654366A75BCBFC598E7183" descr="翰游纪AI头像"/>
        <xdr:cNvPicPr>
          <a:picLocks noChangeAspect="1"/>
        </xdr:cNvPicPr>
      </xdr:nvPicPr>
      <xdr:blipFill>
        <a:blip r:embed="rId326" r:link="rId2"/>
        <a:stretch>
          <a:fillRect/>
        </a:stretch>
      </xdr:blipFill>
      <xdr:spPr>
        <a:xfrm>
          <a:off x="1007110" y="1244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85C799BE613948D4B370714B52FC494D" descr="翰游纪AI头像"/>
        <xdr:cNvPicPr>
          <a:picLocks noChangeAspect="1"/>
        </xdr:cNvPicPr>
      </xdr:nvPicPr>
      <xdr:blipFill>
        <a:blip r:embed="rId326" r:link="rId2"/>
        <a:stretch>
          <a:fillRect/>
        </a:stretch>
      </xdr:blipFill>
      <xdr:spPr>
        <a:xfrm>
          <a:off x="1007110" y="685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C3C8477463F44C40A863061847A4B5A4"/>
        <xdr:cNvPicPr>
          <a:picLocks noChangeAspect="1"/>
        </xdr:cNvPicPr>
      </xdr:nvPicPr>
      <xdr:blipFill>
        <a:blip r:embed="rId327" r:link="rId2"/>
        <a:stretch>
          <a:fillRect/>
        </a:stretch>
      </xdr:blipFill>
      <xdr:spPr>
        <a:xfrm>
          <a:off x="1007110" y="6350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4" name="ID_C2B0FACCF11146CFAC93419E3E5B18F9"/>
        <xdr:cNvPicPr>
          <a:picLocks noChangeAspect="1"/>
        </xdr:cNvPicPr>
      </xdr:nvPicPr>
      <xdr:blipFill>
        <a:blip r:embed="rId328" r:link="rId2"/>
        <a:stretch>
          <a:fillRect/>
        </a:stretch>
      </xdr:blipFill>
      <xdr:spPr>
        <a:xfrm>
          <a:off x="1007110" y="6858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6" name="ID_779D035EED7C4DE0B7958592D46BF368"/>
        <xdr:cNvPicPr>
          <a:picLocks noChangeAspect="1"/>
        </xdr:cNvPicPr>
      </xdr:nvPicPr>
      <xdr:blipFill>
        <a:blip r:embed="rId329" r:link="rId2"/>
        <a:stretch>
          <a:fillRect/>
        </a:stretch>
      </xdr:blipFill>
      <xdr:spPr>
        <a:xfrm>
          <a:off x="1007110" y="5842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1" name="ID_B7244D3686CD453A92B4F7D90AE1527E"/>
        <xdr:cNvPicPr>
          <a:picLocks noChangeAspect="1"/>
        </xdr:cNvPicPr>
      </xdr:nvPicPr>
      <xdr:blipFill>
        <a:blip r:embed="rId330" r:link="rId2"/>
        <a:stretch>
          <a:fillRect/>
        </a:stretch>
      </xdr:blipFill>
      <xdr:spPr>
        <a:xfrm>
          <a:off x="1007110" y="533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7" name="ID_F8E768C2126D4AD59C735BA0237CA518"/>
        <xdr:cNvPicPr>
          <a:picLocks noChangeAspect="1"/>
        </xdr:cNvPicPr>
      </xdr:nvPicPr>
      <xdr:blipFill>
        <a:blip r:embed="rId331" r:link="rId2"/>
        <a:stretch>
          <a:fillRect/>
        </a:stretch>
      </xdr:blipFill>
      <xdr:spPr>
        <a:xfrm>
          <a:off x="1007110" y="482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2" name="ID_1928EB95149F4B5CBE0981B96DA7FEA5"/>
        <xdr:cNvPicPr>
          <a:picLocks noChangeAspect="1"/>
        </xdr:cNvPicPr>
      </xdr:nvPicPr>
      <xdr:blipFill>
        <a:blip r:embed="rId332" r:link="rId2"/>
        <a:stretch>
          <a:fillRect/>
        </a:stretch>
      </xdr:blipFill>
      <xdr:spPr>
        <a:xfrm>
          <a:off x="1007110" y="29718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9633095383234D1A90E3ABF7E4414783"/>
        <xdr:cNvPicPr>
          <a:picLocks noChangeAspect="1"/>
        </xdr:cNvPicPr>
      </xdr:nvPicPr>
      <xdr:blipFill>
        <a:blip r:embed="rId333" r:link="rId2"/>
        <a:stretch>
          <a:fillRect/>
        </a:stretch>
      </xdr:blipFill>
      <xdr:spPr>
        <a:xfrm>
          <a:off x="1007110" y="16002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1" name="ID_C913DA2056BB468D8309AD48173EA0E0"/>
        <xdr:cNvPicPr>
          <a:picLocks noChangeAspect="1"/>
        </xdr:cNvPicPr>
      </xdr:nvPicPr>
      <xdr:blipFill>
        <a:blip r:embed="rId334" r:link="rId2"/>
        <a:stretch>
          <a:fillRect/>
        </a:stretch>
      </xdr:blipFill>
      <xdr:spPr>
        <a:xfrm>
          <a:off x="1007110" y="16510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5" name="ID_3B0556745BF341E2842D1984377267BD"/>
        <xdr:cNvPicPr>
          <a:picLocks noChangeAspect="1"/>
        </xdr:cNvPicPr>
      </xdr:nvPicPr>
      <xdr:blipFill>
        <a:blip r:embed="rId335" r:link="rId2"/>
        <a:stretch>
          <a:fillRect/>
        </a:stretch>
      </xdr:blipFill>
      <xdr:spPr>
        <a:xfrm>
          <a:off x="1007110" y="32258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5391CE980D3047BB8D7597DC58503873"/>
        <xdr:cNvPicPr>
          <a:picLocks noChangeAspect="1"/>
        </xdr:cNvPicPr>
      </xdr:nvPicPr>
      <xdr:blipFill>
        <a:blip r:embed="rId336" r:link="rId2"/>
        <a:stretch>
          <a:fillRect/>
        </a:stretch>
      </xdr:blipFill>
      <xdr:spPr>
        <a:xfrm>
          <a:off x="1007110" y="4038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68B46AAA406E483694D20D8E0739EE88"/>
        <xdr:cNvPicPr>
          <a:picLocks noChangeAspect="1"/>
        </xdr:cNvPicPr>
      </xdr:nvPicPr>
      <xdr:blipFill>
        <a:blip r:embed="rId337" r:link="rId2"/>
        <a:stretch>
          <a:fillRect/>
        </a:stretch>
      </xdr:blipFill>
      <xdr:spPr>
        <a:xfrm>
          <a:off x="1007110" y="1752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6CF1AA80A7D746ADA16EB55CFD6D9030" descr="设计师HU头像"/>
        <xdr:cNvPicPr>
          <a:picLocks noChangeAspect="1"/>
        </xdr:cNvPicPr>
      </xdr:nvPicPr>
      <xdr:blipFill>
        <a:blip r:embed="rId338" r:link="rId2"/>
        <a:stretch>
          <a:fillRect/>
        </a:stretch>
      </xdr:blipFill>
      <xdr:spPr>
        <a:xfrm>
          <a:off x="1007110" y="3378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9" name="ID_F47F3246C73642B5A0A4DA4CA63585CE"/>
        <xdr:cNvPicPr>
          <a:picLocks noChangeAspect="1"/>
        </xdr:cNvPicPr>
      </xdr:nvPicPr>
      <xdr:blipFill>
        <a:blip r:embed="rId339" r:link="rId2"/>
        <a:stretch>
          <a:fillRect/>
        </a:stretch>
      </xdr:blipFill>
      <xdr:spPr>
        <a:xfrm>
          <a:off x="1008380" y="28702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7CD5AC4B223D40048DED1DC9DD3962F8"/>
        <xdr:cNvPicPr>
          <a:picLocks noChangeAspect="1"/>
        </xdr:cNvPicPr>
      </xdr:nvPicPr>
      <xdr:blipFill>
        <a:blip r:embed="rId340" r:link="rId2"/>
        <a:stretch>
          <a:fillRect/>
        </a:stretch>
      </xdr:blipFill>
      <xdr:spPr>
        <a:xfrm>
          <a:off x="1007110" y="12446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28B39DC6AE1C4AFFBB19F71B0A7D355B"/>
        <xdr:cNvPicPr>
          <a:picLocks noChangeAspect="1"/>
        </xdr:cNvPicPr>
      </xdr:nvPicPr>
      <xdr:blipFill>
        <a:blip r:embed="rId341" r:link="rId2"/>
        <a:stretch>
          <a:fillRect/>
        </a:stretch>
      </xdr:blipFill>
      <xdr:spPr>
        <a:xfrm>
          <a:off x="1007110" y="38354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4" name="ID_DDB3EC1A580F46119FC02CB6EBD8ED1D" descr="拾光故事馆头像"/>
        <xdr:cNvPicPr>
          <a:picLocks noChangeAspect="1"/>
        </xdr:cNvPicPr>
      </xdr:nvPicPr>
      <xdr:blipFill>
        <a:blip r:embed="rId342" r:link="rId2"/>
        <a:stretch>
          <a:fillRect/>
        </a:stretch>
      </xdr:blipFill>
      <xdr:spPr>
        <a:xfrm>
          <a:off x="1007110" y="3784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587EC0582BDA4CD79675ECD0B6368621"/>
        <xdr:cNvPicPr>
          <a:picLocks noChangeAspect="1"/>
        </xdr:cNvPicPr>
      </xdr:nvPicPr>
      <xdr:blipFill>
        <a:blip r:embed="rId343" r:link="rId2"/>
        <a:stretch>
          <a:fillRect/>
        </a:stretch>
      </xdr:blipFill>
      <xdr:spPr>
        <a:xfrm>
          <a:off x="1007110" y="18542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6" name="ID_EA80000B15494E9A820338D9FCE2C1CB" descr="LuxMink头像"/>
        <xdr:cNvPicPr>
          <a:picLocks noChangeAspect="1"/>
        </xdr:cNvPicPr>
      </xdr:nvPicPr>
      <xdr:blipFill>
        <a:blip r:embed="rId344" r:link="rId2"/>
        <a:stretch>
          <a:fillRect/>
        </a:stretch>
      </xdr:blipFill>
      <xdr:spPr>
        <a:xfrm>
          <a:off x="1007110" y="2413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3ED4B34E37F643728673799238C59D91" descr="灵悦睡不醒头像"/>
        <xdr:cNvPicPr>
          <a:picLocks noChangeAspect="1"/>
        </xdr:cNvPicPr>
      </xdr:nvPicPr>
      <xdr:blipFill>
        <a:blip r:embed="rId345" r:link="rId2"/>
        <a:stretch>
          <a:fillRect/>
        </a:stretch>
      </xdr:blipFill>
      <xdr:spPr>
        <a:xfrm>
          <a:off x="1007110" y="3581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3" name="ID_F8FCC526B01848B49DD020EB9D0EFD10" descr="边牧李小舞🐶头像"/>
        <xdr:cNvPicPr>
          <a:picLocks noChangeAspect="1"/>
        </xdr:cNvPicPr>
      </xdr:nvPicPr>
      <xdr:blipFill>
        <a:blip r:embed="rId346" r:link="rId2"/>
        <a:stretch>
          <a:fillRect/>
        </a:stretch>
      </xdr:blipFill>
      <xdr:spPr>
        <a:xfrm>
          <a:off x="1007110" y="3733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9" name="ID_407C09956BDE4C6FB997FB8DA34B20F4" descr="AI多罗诺斯头像"/>
        <xdr:cNvPicPr>
          <a:picLocks noChangeAspect="1"/>
        </xdr:cNvPicPr>
      </xdr:nvPicPr>
      <xdr:blipFill>
        <a:blip r:embed="rId347" r:link="rId2"/>
        <a:stretch>
          <a:fillRect/>
        </a:stretch>
      </xdr:blipFill>
      <xdr:spPr>
        <a:xfrm>
          <a:off x="1007110" y="1955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0" name="ID_AEEBD398DD4344C2885614D654072F9B"/>
        <xdr:cNvPicPr>
          <a:picLocks noChangeAspect="1"/>
        </xdr:cNvPicPr>
      </xdr:nvPicPr>
      <xdr:blipFill>
        <a:blip r:embed="rId348" r:link="rId2"/>
        <a:stretch>
          <a:fillRect/>
        </a:stretch>
      </xdr:blipFill>
      <xdr:spPr>
        <a:xfrm>
          <a:off x="1007110" y="44958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1" name="ID_C52D2B4F36EE4B968CB796C656BA5F48"/>
        <xdr:cNvPicPr>
          <a:picLocks noChangeAspect="1"/>
        </xdr:cNvPicPr>
      </xdr:nvPicPr>
      <xdr:blipFill>
        <a:blip r:embed="rId349" r:link="rId2"/>
        <a:stretch>
          <a:fillRect/>
        </a:stretch>
      </xdr:blipFill>
      <xdr:spPr>
        <a:xfrm>
          <a:off x="1007110" y="160020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CE6845BA847A47158AA9FBE7074AF451"/>
        <xdr:cNvPicPr>
          <a:picLocks noChangeAspect="1"/>
        </xdr:cNvPicPr>
      </xdr:nvPicPr>
      <xdr:blipFill>
        <a:blip r:embed="rId350" r:link="rId2"/>
        <a:stretch>
          <a:fillRect/>
        </a:stretch>
      </xdr:blipFill>
      <xdr:spPr>
        <a:xfrm>
          <a:off x="810260" y="232283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E9DAA817F0D64338A0016C203B549EFE" descr="煎饼头像"/>
        <xdr:cNvPicPr>
          <a:picLocks noChangeAspect="1"/>
        </xdr:cNvPicPr>
      </xdr:nvPicPr>
      <xdr:blipFill>
        <a:blip r:embed="rId351" r:link="rId2"/>
        <a:stretch>
          <a:fillRect/>
        </a:stretch>
      </xdr:blipFill>
      <xdr:spPr>
        <a:xfrm>
          <a:off x="1007110" y="2057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9" name="ID_DF734EB8DE864601B9FC007B0EE4FF24" descr="鲁不班.will头像"/>
        <xdr:cNvPicPr>
          <a:picLocks noChangeAspect="1"/>
        </xdr:cNvPicPr>
      </xdr:nvPicPr>
      <xdr:blipFill>
        <a:blip r:embed="rId352" r:link="rId2"/>
        <a:stretch>
          <a:fillRect/>
        </a:stretch>
      </xdr:blipFill>
      <xdr:spPr>
        <a:xfrm>
          <a:off x="1007110" y="2108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2" name="ID_FB942B93444443D7884D230561D4290D" descr="乖乖橘萝贝头像"/>
        <xdr:cNvPicPr>
          <a:picLocks noChangeAspect="1"/>
        </xdr:cNvPicPr>
      </xdr:nvPicPr>
      <xdr:blipFill>
        <a:blip r:embed="rId353" r:link="rId2"/>
        <a:stretch>
          <a:fillRect/>
        </a:stretch>
      </xdr:blipFill>
      <xdr:spPr>
        <a:xfrm>
          <a:off x="1007110" y="2159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3" name="ID_A0476BE4417240B59DDAFBC8EF32D7AE" descr="巨人博就是我头像"/>
        <xdr:cNvPicPr>
          <a:picLocks noChangeAspect="1"/>
        </xdr:cNvPicPr>
      </xdr:nvPicPr>
      <xdr:blipFill>
        <a:blip r:embed="rId354" r:link="rId2"/>
        <a:stretch>
          <a:fillRect/>
        </a:stretch>
      </xdr:blipFill>
      <xdr:spPr>
        <a:xfrm>
          <a:off x="1007110" y="2209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4" name="ID_ADB0C20235874EC8A663C70D78013C8D"/>
        <xdr:cNvPicPr>
          <a:picLocks noChangeAspect="1"/>
        </xdr:cNvPicPr>
      </xdr:nvPicPr>
      <xdr:blipFill>
        <a:blip r:embed="rId355" r:link="rId2"/>
        <a:stretch>
          <a:fillRect/>
        </a:stretch>
      </xdr:blipFill>
      <xdr:spPr>
        <a:xfrm>
          <a:off x="810260" y="95758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8" name="ID_C9083619E86C49BEB5745896BBD3B8AD"/>
        <xdr:cNvPicPr>
          <a:picLocks noChangeAspect="1"/>
        </xdr:cNvPicPr>
      </xdr:nvPicPr>
      <xdr:blipFill>
        <a:blip r:embed="rId356" r:link="rId2"/>
        <a:stretch>
          <a:fillRect/>
        </a:stretch>
      </xdr:blipFill>
      <xdr:spPr>
        <a:xfrm>
          <a:off x="810260" y="371983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5" name="ID_52EBCFE5F3D0462DA9A0ECFFC8F206C5"/>
        <xdr:cNvPicPr>
          <a:picLocks noChangeAspect="1"/>
        </xdr:cNvPicPr>
      </xdr:nvPicPr>
      <xdr:blipFill>
        <a:blip r:embed="rId357" r:link="rId2"/>
        <a:stretch>
          <a:fillRect/>
        </a:stretch>
      </xdr:blipFill>
      <xdr:spPr>
        <a:xfrm>
          <a:off x="810260" y="536067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6" name="ID_12E16E372ABA46788EC8ADC2BD3140A1"/>
        <xdr:cNvPicPr>
          <a:picLocks noChangeAspect="1"/>
        </xdr:cNvPicPr>
      </xdr:nvPicPr>
      <xdr:blipFill>
        <a:blip r:embed="rId358" r:link="rId2"/>
        <a:stretch>
          <a:fillRect/>
        </a:stretch>
      </xdr:blipFill>
      <xdr:spPr>
        <a:xfrm>
          <a:off x="810260" y="60591700"/>
          <a:ext cx="2540000" cy="254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7" name="ID_87B23589230841649E4F9F6BE2404A99" descr="赛博杰克AIGC头像"/>
        <xdr:cNvPicPr>
          <a:picLocks noChangeAspect="1"/>
        </xdr:cNvPicPr>
      </xdr:nvPicPr>
      <xdr:blipFill>
        <a:blip r:embed="rId359" r:link="rId2"/>
        <a:stretch>
          <a:fillRect/>
        </a:stretch>
      </xdr:blipFill>
      <xdr:spPr>
        <a:xfrm>
          <a:off x="1007110" y="177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8" name="ID_776951430CF849348711AB7D9958108D" descr="朗头像"/>
        <xdr:cNvPicPr>
          <a:picLocks noChangeAspect="1"/>
        </xdr:cNvPicPr>
      </xdr:nvPicPr>
      <xdr:blipFill>
        <a:blip r:embed="rId360" r:link="rId2"/>
        <a:stretch>
          <a:fillRect/>
        </a:stretch>
      </xdr:blipFill>
      <xdr:spPr>
        <a:xfrm>
          <a:off x="1007110" y="2260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9" name="ID_91F02FF408BB44B99BAEBF04A94F8B71" descr="MoMoVlog头像"/>
        <xdr:cNvPicPr>
          <a:picLocks noChangeAspect="1"/>
        </xdr:cNvPicPr>
      </xdr:nvPicPr>
      <xdr:blipFill>
        <a:blip r:embed="rId361" r:link="rId2"/>
        <a:stretch>
          <a:fillRect/>
        </a:stretch>
      </xdr:blipFill>
      <xdr:spPr>
        <a:xfrm>
          <a:off x="1007110" y="3124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0" name="ID_2CB65DF8058F48DAB7D2BC36EBD92D1F" descr="探针AIGC头像"/>
        <xdr:cNvPicPr>
          <a:picLocks noChangeAspect="1"/>
        </xdr:cNvPicPr>
      </xdr:nvPicPr>
      <xdr:blipFill>
        <a:blip r:embed="rId362" r:link="rId2"/>
        <a:stretch>
          <a:fillRect/>
        </a:stretch>
      </xdr:blipFill>
      <xdr:spPr>
        <a:xfrm>
          <a:off x="1007110" y="3073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5D98421CCFA84A48A75B0F1FF9C7B971" descr="J波斯头像"/>
        <xdr:cNvPicPr>
          <a:picLocks noChangeAspect="1"/>
        </xdr:cNvPicPr>
      </xdr:nvPicPr>
      <xdr:blipFill>
        <a:blip r:embed="rId363" r:link="rId2"/>
        <a:stretch>
          <a:fillRect/>
        </a:stretch>
      </xdr:blipFill>
      <xdr:spPr>
        <a:xfrm>
          <a:off x="1132840" y="2184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2103FBDEF0A949419CFB501ACCE524E2" descr="编导徐JJ（AIGC）头像"/>
        <xdr:cNvPicPr>
          <a:picLocks noChangeAspect="1"/>
        </xdr:cNvPicPr>
      </xdr:nvPicPr>
      <xdr:blipFill>
        <a:blip r:embed="rId364" r:link="rId2"/>
        <a:stretch>
          <a:fillRect/>
        </a:stretch>
      </xdr:blipFill>
      <xdr:spPr>
        <a:xfrm>
          <a:off x="1132840" y="3200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3B487800F45E40CB9F9E530B78C998DD" descr="编导-叁帧头像"/>
        <xdr:cNvPicPr>
          <a:picLocks noChangeAspect="1"/>
        </xdr:cNvPicPr>
      </xdr:nvPicPr>
      <xdr:blipFill>
        <a:blip r:embed="rId365" r:link="rId2"/>
        <a:stretch>
          <a:fillRect/>
        </a:stretch>
      </xdr:blipFill>
      <xdr:spPr>
        <a:xfrm>
          <a:off x="1132840" y="3251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3" name="ID_E206ADBFE9E447DB93C5BC0BFDDFB8D0" descr="衔昭昭头像"/>
        <xdr:cNvPicPr>
          <a:picLocks noChangeAspect="1"/>
        </xdr:cNvPicPr>
      </xdr:nvPicPr>
      <xdr:blipFill>
        <a:blip r:embed="rId366" r:link="rId2"/>
        <a:stretch>
          <a:fillRect/>
        </a:stretch>
      </xdr:blipFill>
      <xdr:spPr>
        <a:xfrm>
          <a:off x="1132840" y="33020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1" name="ID_B5317FBA43184591A3173D4792B7F325" descr="梦同游头像"/>
        <xdr:cNvPicPr>
          <a:picLocks noChangeAspect="1"/>
        </xdr:cNvPicPr>
      </xdr:nvPicPr>
      <xdr:blipFill>
        <a:blip r:embed="rId367" r:link="rId2"/>
        <a:stretch>
          <a:fillRect/>
        </a:stretch>
      </xdr:blipFill>
      <xdr:spPr>
        <a:xfrm>
          <a:off x="1132840" y="2946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2" name="ID_115A9EAAE41C4421B75C9CD629C80201" descr="故事手-叶同学头像"/>
        <xdr:cNvPicPr>
          <a:picLocks noChangeAspect="1"/>
        </xdr:cNvPicPr>
      </xdr:nvPicPr>
      <xdr:blipFill>
        <a:blip r:embed="rId368" r:link="rId2"/>
        <a:stretch>
          <a:fillRect/>
        </a:stretch>
      </xdr:blipFill>
      <xdr:spPr>
        <a:xfrm>
          <a:off x="1132840" y="36068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4" name="ID_D842E415BAE34D43A12096253867EDFC" descr="一航头像"/>
        <xdr:cNvPicPr>
          <a:picLocks noChangeAspect="1"/>
        </xdr:cNvPicPr>
      </xdr:nvPicPr>
      <xdr:blipFill>
        <a:blip r:embed="rId369" r:link="rId2"/>
        <a:stretch>
          <a:fillRect/>
        </a:stretch>
      </xdr:blipFill>
      <xdr:spPr>
        <a:xfrm>
          <a:off x="609600" y="1524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5" name="ID_7B712AE777934B4984A53F32E2478C4D" descr="雪儿🌞（休息)头像"/>
        <xdr:cNvPicPr>
          <a:picLocks noChangeAspect="1"/>
        </xdr:cNvPicPr>
      </xdr:nvPicPr>
      <xdr:blipFill>
        <a:blip r:embed="rId370" r:link="rId2"/>
        <a:stretch>
          <a:fillRect/>
        </a:stretch>
      </xdr:blipFill>
      <xdr:spPr>
        <a:xfrm>
          <a:off x="609600" y="28575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6" name="ID_2E0D79831BB74BE385F12FD464CD0D83" descr="捣蛋丸子头像"/>
        <xdr:cNvPicPr>
          <a:picLocks noChangeAspect="1"/>
        </xdr:cNvPicPr>
      </xdr:nvPicPr>
      <xdr:blipFill>
        <a:blip r:embed="rId371" r:link="rId2"/>
        <a:stretch>
          <a:fillRect/>
        </a:stretch>
      </xdr:blipFill>
      <xdr:spPr>
        <a:xfrm>
          <a:off x="609600" y="5969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7" name="ID_2C078D23700B461A9C17267F2F2F6603" descr="小泽（旅食版）头像"/>
        <xdr:cNvPicPr>
          <a:picLocks noChangeAspect="1"/>
        </xdr:cNvPicPr>
      </xdr:nvPicPr>
      <xdr:blipFill>
        <a:blip r:embed="rId372" r:link="rId2"/>
        <a:stretch>
          <a:fillRect/>
        </a:stretch>
      </xdr:blipFill>
      <xdr:spPr>
        <a:xfrm>
          <a:off x="609600" y="73025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CC655CD708FC4C5ABF73D874FEEAB8E1" descr="方兴未AI头像"/>
        <xdr:cNvPicPr>
          <a:picLocks noChangeAspect="1"/>
        </xdr:cNvPicPr>
      </xdr:nvPicPr>
      <xdr:blipFill>
        <a:blip r:embed="rId373" r:link="rId2"/>
        <a:stretch>
          <a:fillRect/>
        </a:stretch>
      </xdr:blipFill>
      <xdr:spPr>
        <a:xfrm>
          <a:off x="1132840" y="34036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B8D5F8FE9CAF4159A3BB3949BE7EFAFD" descr="小军同学头像"/>
        <xdr:cNvPicPr>
          <a:picLocks noChangeAspect="1"/>
        </xdr:cNvPicPr>
      </xdr:nvPicPr>
      <xdr:blipFill>
        <a:blip r:embed="rId374" r:link="rId2"/>
        <a:stretch>
          <a:fillRect/>
        </a:stretch>
      </xdr:blipFill>
      <xdr:spPr>
        <a:xfrm>
          <a:off x="1132840" y="32512000"/>
          <a:ext cx="3810000" cy="3810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A77886573EA4421C87CB9B7E8E9907F6" descr="杰克伟头像"/>
        <xdr:cNvPicPr>
          <a:picLocks noChangeAspect="1"/>
        </xdr:cNvPicPr>
      </xdr:nvPicPr>
      <xdr:blipFill>
        <a:blip r:embed="rId375" r:link="rId2"/>
        <a:stretch>
          <a:fillRect/>
        </a:stretch>
      </xdr:blipFill>
      <xdr:spPr>
        <a:xfrm>
          <a:off x="1132840" y="4572000"/>
          <a:ext cx="3810000" cy="38100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<sst xmlns="http://schemas.openxmlformats.org/spreadsheetml/2006/main" count="2782" uniqueCount="1864">
  <si>
    <t>成都OST传媒——2026年7月刊例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</si>
  <si>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</si>
  <si>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</si>
  <si>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</si>
  <si>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</si>
  <si>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</si>
  <si>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</si>
  <si>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达人类型</t>
  </si>
  <si>
    <t>序号</t>
  </si>
  <si>
    <t>头像</t>
  </si>
  <si>
    <t>达人名称</t>
  </si>
  <si>
    <t>达人ID</t>
  </si>
  <si>
    <t>标签</t>
  </si>
  <si>
    <t>抖音主页链接</t>
  </si>
  <si>
    <t>星图ID</t>
  </si>
  <si>
    <t>粉丝量
（万）</t>
  </si>
  <si>
    <t>星图价格
1-20s</t>
  </si>
  <si>
    <t>星图价格
21-60s</t>
  </si>
  <si>
    <t>星图价格
60s+</t>
  </si>
  <si>
    <t>星图主页链接</t>
  </si>
  <si>
    <t>合作品牌</t>
  </si>
  <si>
    <t>地区</t>
  </si>
  <si>
    <t>剧情</t>
  </si>
  <si>
    <t>朱铁雄</t>
  </si>
  <si>
    <t>TVC 剧情 特效 变装</t>
  </si>
  <si>
    <t>https://v.douyin.com/N59HuqG/</t>
  </si>
  <si>
    <t>7078614603908317197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</si>
  <si>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</si>
  <si>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五菱，IQOO，方太、梦幻西游、小米、伊利、三国杀、OPPO、铜师傅、荣耀、智己、第五人格、华帝</t>
  </si>
  <si>
    <t>成都</t>
  </si>
  <si>
    <t>朱铁雄片场日志</t>
  </si>
  <si>
    <t>剧情、日常</t>
  </si>
  <si>
    <t>https://v.douyin.com/P9i7l467NEs/</t>
  </si>
  <si>
    <t>7568817054545412146</t>
  </si>
  <si>
    <t>https://www.xingtu.cn/ad/creator/author-homepage/douyin-video/7568817054545412146?market_track_id=98IZH98452SRN4JC5R92&amp;search_session_id=7569069326943715391&amp;possessStarId</t>
  </si>
  <si>
    <t>/</t>
  </si>
  <si>
    <t>科技</t>
  </si>
  <si>
    <t>大佬甜Giovanna</t>
  </si>
  <si>
    <t>Freda1996</t>
  </si>
  <si>
    <t>颜值、创意变装</t>
  </si>
  <si>
    <t>https://v.douyin.com/8bbdWJN/</t>
  </si>
  <si>
    <t>6629659903533252612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</si>
  <si>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</si>
  <si>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京东、三星、凯迪拉克、千古情景区、MAC、韶音耳机、阿维塔、东风日产、领克、捷途、奔腾、长安、机械革命、岚图、坦克、荣耀</t>
  </si>
  <si>
    <t>创意TVC</t>
  </si>
  <si>
    <t>壶提提</t>
  </si>
  <si>
    <t>htt_55555</t>
  </si>
  <si>
    <t>创意TVC、创意变装</t>
  </si>
  <si>
    <t>https://v.douyin.com/9sgmrPxyfp8/</t>
  </si>
  <si>
    <t>6845057970179407879</t>
  </si>
  <si>
    <t>https://www.xingtu.cn/ad/creator/author-homepage/douyin-video/6845057970179407879?market_track_id=E4Y19KVH1MWTEGLI5F2L&amp;search_session_id=7586573267851608070&amp;possessStarId</t>
  </si>
  <si>
    <t>小鹏、科颜氏、金典、伊利、雪碧、舒肤佳</t>
  </si>
  <si>
    <t>阿财没饭吃</t>
  </si>
  <si>
    <t>CDBykx218078</t>
  </si>
  <si>
    <t>创意TVC、美食</t>
  </si>
  <si>
    <t>https://v.douyin.com/ijRaTmKu/</t>
  </si>
  <si>
    <t>7164610130468667422</t>
  </si>
  <si>
    <t>https://www.xingtu.cn/ad/creator/author-homepage/douyin-video/7164610130468667422?market_track_id=UDUYNLMS4L8IX6O5Q35O&amp;search_session_id=7587244361512747027&amp;possessStarId</t>
  </si>
  <si>
    <t>云鲸、自由点、美的、诚实一口、伊利、科沃斯、古茗、松下、九阳、六神、舒肤佳、美团</t>
  </si>
  <si>
    <t>梅川酷酷</t>
  </si>
  <si>
    <t>创意TVC、摄影</t>
  </si>
  <si>
    <t>https://v.douyin.com/rYNr2yQmFWk/</t>
  </si>
  <si>
    <t>7531750383270510655</t>
  </si>
  <si>
    <t>https://www.xingtu.cn/ad/creator/author-homepage/douyin-video/7531750383270510655?market_track_id=ZJ51TBNPP6XKRA1NZUYU&amp;search_session_id=7631844807803650102&amp;possessStarId</t>
  </si>
  <si>
    <t>音乐</t>
  </si>
  <si>
    <t>大碗姐</t>
  </si>
  <si>
    <t>音乐、日常</t>
  </si>
  <si>
    <t>https://v.douyin.com/Y_T6k4YZ1jA/</t>
  </si>
  <si>
    <t>7212165981076979770</t>
  </si>
  <si>
    <t>68000
含宝妈团出镜</t>
  </si>
  <si>
    <t>https://www.xingtu.cn/ad/creator/author-homepage/douyin-video/7212165981076979770?market_track_id=C1YWJOJOH7GWYM2BJIBX&amp;search_session_id=7532374389598191658&amp;possessStarId</t>
  </si>
  <si>
    <t>京东超市、广汽埃安、劲仔、红米、BABI、蒙牛、露得清、北京现代、懂车帝</t>
  </si>
  <si>
    <t>麦小兜</t>
  </si>
  <si>
    <t>Yolo21Dou</t>
  </si>
  <si>
    <t>https://v.douyin.com/9AFkA0NTkFQ/</t>
  </si>
  <si>
    <t>6629722298792280068</t>
  </si>
  <si>
    <t>https://www.xingtu.cn/ad/creator/author-homepage/douyin-video/6629722298792280068?market_track_id=ALE4EJ3WE9UOCFVX4NC4&amp;search_session_id=7532380290833645604&amp;possessStarId</t>
  </si>
  <si>
    <t>美团、郎酒、五粮液、长隆度假区</t>
  </si>
  <si>
    <t>演员</t>
  </si>
  <si>
    <t>一航（演员版）</t>
  </si>
  <si>
    <t>yihang1124</t>
  </si>
  <si>
    <t>演员、日常</t>
  </si>
  <si>
    <t>https://v.douyin.com/NYLfLoo/</t>
  </si>
  <si>
    <t>6800827006318542862</t>
  </si>
  <si>
    <t>https://www.xingtu.cn/ad/creator/author-homepage/douyin-video/6800827006318542862?market_track_id=WGDIPUY8NR4CR015XCAO&amp;search_session_id=7550217227611275305&amp;possessStarId</t>
  </si>
  <si>
    <t>瑞幸咖啡、DR、adidas、安慕希、奇瑞、菜鸟驿站、喜力、劲霸男装、捷达、九牧王、安踏</t>
  </si>
  <si>
    <t>朱朱朱</t>
  </si>
  <si>
    <t>https://v.douyin.com/mQXUpIr3xO0/</t>
  </si>
  <si>
    <t>7353512627252920346</t>
  </si>
  <si>
    <t>https://www.xingtu.cn/ad/creator/author-homepage/douyin-video/7353512627252920346?market_track_id=F644SGRAKU4KVG6NFBUU&amp;search_session_id=7579571893079212038&amp;possessStarId</t>
  </si>
  <si>
    <t>OKCS发膜、foreverkey发际线泥、美图秀秀、爱玛</t>
  </si>
  <si>
    <t>初夏</t>
  </si>
  <si>
    <t>演员、种草</t>
  </si>
  <si>
    <t>https://v.douyin.com/rXkgpu2/</t>
  </si>
  <si>
    <t>7179569792829882426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</si>
  <si>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</si>
  <si>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一加、科颜氏、普润盈、滴滴、红谷女包、TATCHA精华水、BRNR、富士相机、伊利金典、可颂</t>
  </si>
  <si>
    <t>谢潇羽x</t>
  </si>
  <si>
    <t>xxy1129y</t>
  </si>
  <si>
    <t>颜值、日常</t>
  </si>
  <si>
    <t>https://v.douyin.com/dHJh1Q1/</t>
  </si>
  <si>
    <t>6808450102416375815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</si>
  <si>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</si>
  <si>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追觅、得物 、比亚迪、MG7、柠季、佳得乐、心相印、荣耀、比亚迪、杜蕾斯、范琦、雪花啤酒、</t>
  </si>
  <si>
    <t>彦儿</t>
  </si>
  <si>
    <t>XL957</t>
  </si>
  <si>
    <t>剧情/颜值</t>
  </si>
  <si>
    <t>https://v.douyin.com/EngtHX/</t>
  </si>
  <si>
    <t>6701875533669466123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</si>
  <si>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</si>
  <si>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YSL、TF、飞利浦、雅诗兰黛、百力滋、迪奥、华为、MAC、卡姿兰、七度空间、奔腾、零跑、岚图、华帝、德芙、</t>
  </si>
  <si>
    <t>加菲菡z</t>
  </si>
  <si>
    <t>self1998</t>
  </si>
  <si>
    <t>https://v.douyin.com/JCK38Tm/</t>
  </si>
  <si>
    <t>6901242939247181837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</si>
  <si>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</si>
  <si>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SK2、OLAY、飞科、雅诗兰黛、立白、祖玛珑、比亚迪、smart、得物、VIVO、松下、美团、58同城、OPPO</t>
  </si>
  <si>
    <t>猫与月尧</t>
  </si>
  <si>
    <t>tsuki101</t>
  </si>
  <si>
    <t>https://v.douyin.com/QpkSmnBcUrY/</t>
  </si>
  <si>
    <t>6806112579136520199</t>
  </si>
  <si>
    <t>https://www.xingtu.cn/ad/creator/author-homepage/douyin-video/6806112579136520199?market_track_id=6GVQTUBLXW9SEIJKXG0W&amp;search_session_id=7630678654227054634&amp;possessStarId</t>
  </si>
  <si>
    <t>蛋仔派对、QQ炫舞手游、曼秀雷敦、燕云十六声、珀莱雅</t>
  </si>
  <si>
    <t>杭州</t>
  </si>
  <si>
    <t>妖孽夫人</t>
  </si>
  <si>
    <t>xy620520</t>
  </si>
  <si>
    <t>https://v.douyin.com/-b2XUM3O2qk/</t>
  </si>
  <si>
    <t>6881097634480652296</t>
  </si>
  <si>
    <t>https://www.xingtu.cn/ad/creator/author-homepage/douyin-video/6881097634480652296?market_track_id=VTJM4Z9RTPETU9VQST4G&amp;search_session_id=7569060253904846889&amp;possessStarId</t>
  </si>
  <si>
    <t>凌博士、肌肤未来、优时颜、稀物集、猫箱、淘淘氧棉</t>
  </si>
  <si>
    <t>浙江</t>
  </si>
  <si>
    <t>无糖奶茶</t>
  </si>
  <si>
    <t>wutangnaicha23</t>
  </si>
  <si>
    <t>情侣剧情</t>
  </si>
  <si>
    <t>https://v.douyin.com/FSgqeNj/</t>
  </si>
  <si>
    <t>7088976987129118750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</si>
  <si>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</si>
  <si>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Dior、YSL、科颜氏、自然堂、祖玛珑、康师傅 、珀莱雅、雪佛兰、猫箱、京东、QQ炫舞、自然堂、</t>
  </si>
  <si>
    <t>遇见她</t>
  </si>
  <si>
    <t>Encounter.her</t>
  </si>
  <si>
    <t>https://v.douyin.com/l0sTF9HukVs/</t>
  </si>
  <si>
    <t>6814339269805473800</t>
  </si>
  <si>
    <t>https://www.xingtu.cn/ad/creator/author-homepage/douyin-video/6814339269805473800?market_track_id=FJ6POUP9WH8RT924KKHM&amp;search_session_id=7613331215277506601&amp;possessStarId</t>
  </si>
  <si>
    <t>理想、闲鱼</t>
  </si>
  <si>
    <t>北京
杭州</t>
  </si>
  <si>
    <t>周三拾</t>
  </si>
  <si>
    <t>zhousanshi0818</t>
  </si>
  <si>
    <t>https://v.douyin.com/jcNeW61/</t>
  </si>
  <si>
    <t>6969058840033624100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</si>
  <si>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</si>
  <si>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美团、RIO、华为哦、零跑、无畏契约、百事可乐、三国杀、阿尔卑斯、小米、理想、999、懂车帝</t>
  </si>
  <si>
    <t>维加斯</t>
  </si>
  <si>
    <t>WJ777</t>
  </si>
  <si>
    <t>剧情 段子</t>
  </si>
  <si>
    <t>https://v.douyin.com/61PqIfAui7Q/</t>
  </si>
  <si>
    <t>6823276289034551309</t>
  </si>
  <si>
    <t>https://www.xingtu.cn/ad/creator/author-homepage/douyin-video/6823276289034551309?market_track_id=XQP36RGPN4NM1BSUALXN&amp;search_session_id=7612555550568316991&amp;possessStarId</t>
  </si>
  <si>
    <t>得物、零跑、毛铺酒</t>
  </si>
  <si>
    <t>广东</t>
  </si>
  <si>
    <t>大黄h</t>
  </si>
  <si>
    <t>https://v.douyin.com/eCcKy1K/</t>
  </si>
  <si>
    <t>6972449205344272397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</si>
  <si>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</si>
  <si>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欧莱雅、麦当劳、君乐宝、安慕希、华为、松下、海尔、支付宝、兰蔻、膜法世家、深蓝、得物、华帝、飞鹤、比亚迪</t>
  </si>
  <si>
    <t>婵婵说</t>
  </si>
  <si>
    <t>yishijie6666</t>
  </si>
  <si>
    <t>剧情、女性</t>
  </si>
  <si>
    <t>https://v.douyin.com/ijAbtYL4/</t>
  </si>
  <si>
    <t>6870159698314657800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</si>
  <si>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</si>
  <si>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得物、DR、美的、海尔、支付宝、淘淘氧棉、Ulike、高洁丝、好医保、优思明、</t>
  </si>
  <si>
    <t>青岛</t>
  </si>
  <si>
    <t>彦琳Lin</t>
  </si>
  <si>
    <t>Zairenjian888</t>
  </si>
  <si>
    <t>剧情、生活</t>
  </si>
  <si>
    <t>https://v.douyin.com/sW37YfqVKkg/</t>
  </si>
  <si>
    <t>6963730998898982948</t>
  </si>
  <si>
    <t>https://www.xingtu.cn/ad/creator/author-homepage/douyin-video/6963730998898982948?market_track_id=7AOT1L3NXCYERYL2WKII&amp;search_session_id=7579578253254754358&amp;possessStarId</t>
  </si>
  <si>
    <t>重疾险、Ulike、自然堂、喜临门、苏菲、韩束、高洁丝</t>
  </si>
  <si>
    <t>妍甄sama</t>
  </si>
  <si>
    <t>yanzhensama</t>
  </si>
  <si>
    <t>剧情、段子</t>
  </si>
  <si>
    <t>https://v.douyin.com/RNPgvkV/</t>
  </si>
  <si>
    <t>6870159990577954824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</si>
  <si>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</si>
  <si>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探探、HMD、西门子、爱回收、福特、哈弗、汉堡王、花西子、货拉拉、京东、可复美、可丽金、岚图、灵画师、零食有鸣、名创优品、书亦烧仙草、舒客、小拉出行、元气森林</t>
  </si>
  <si>
    <t>靖雅欧巴</t>
  </si>
  <si>
    <t>176679X</t>
  </si>
  <si>
    <t>剧情、情侣</t>
  </si>
  <si>
    <t>https://v.douyin.com/BcRnESq/</t>
  </si>
  <si>
    <t>6862212139365433351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</si>
  <si>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</si>
  <si>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olay 、唯品会、自然堂、外星人饮料、红米、欧莱雅、比亚迪、珍宝珠、坦克、启源、美团、云南白药</t>
  </si>
  <si>
    <t>敢敢</t>
  </si>
  <si>
    <t>bk20010531</t>
  </si>
  <si>
    <t>剧情、情感</t>
  </si>
  <si>
    <t>https://v.douyin.com/iLnrNjSN/</t>
  </si>
  <si>
    <t>6870161289092530183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</si>
  <si>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</si>
  <si>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YSL、海昌、moody美瞳、尊尼获加、雀巢、兰蔻、劲酒、青岛啤酒、</t>
  </si>
  <si>
    <t>活火山</t>
  </si>
  <si>
    <t>huohuos</t>
  </si>
  <si>
    <t>剧情搞笑</t>
  </si>
  <si>
    <t>https://v.douyin.com/BHaAiBM_k3w/</t>
  </si>
  <si>
    <t>6819548254661771272</t>
  </si>
  <si>
    <t>https://www.xingtu.cn/ad/creator/author-homepage/douyin-video/6819548254661771272?market_track_id=AH4RR3UMN9HSCR01P642&amp;search_session_id=7579518972032024582&amp;possessStarId</t>
  </si>
  <si>
    <t>沈阳未完的故事</t>
  </si>
  <si>
    <t>weiwancheng9527</t>
  </si>
  <si>
    <t>https://v.douyin.com/aiCahlQwQnI/</t>
  </si>
  <si>
    <t>7487591151025782822</t>
  </si>
  <si>
    <t>https://www.xingtu.cn/ad/creator/author-homepage/douyin-video/7487591151025782822?market_track_id=82O4ZB5CQL4SSJNWDMX1&amp;search_session_id=7652246850535981119&amp;possessStarId</t>
  </si>
  <si>
    <t>ULucky灰绷带、得物</t>
  </si>
  <si>
    <t>辽宁</t>
  </si>
  <si>
    <t>给我一个镜头V</t>
  </si>
  <si>
    <t>GWYGJT_V</t>
  </si>
  <si>
    <t>创意剧情</t>
  </si>
  <si>
    <t>https://v.douyin.com/--EOPwGtm5E/</t>
  </si>
  <si>
    <t>https://www.xingtu.cn/ad/creator/author-homepage/douyin-video/7098360218605584397?market_track_id=3JWSUIQCG3KMWOONLRSM&amp;search_session_id=7599601920637927465&amp;possessStarId</t>
  </si>
  <si>
    <t>得物</t>
  </si>
  <si>
    <t>汽车</t>
  </si>
  <si>
    <t>李二狗</t>
  </si>
  <si>
    <t>2GOU999999999</t>
  </si>
  <si>
    <t>汽车随拍，汽车解说</t>
  </si>
  <si>
    <t>https://v.douyin.com/En7hpe/</t>
  </si>
  <si>
    <t>6810323760353116173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</si>
  <si>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</si>
  <si>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</si>
  <si>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</si>
  <si>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jisumali666</t>
  </si>
  <si>
    <t>https://v.douyin.com/RLPXyXk/</t>
  </si>
  <si>
    <t>6949818439837941797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</si>
  <si>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</si>
  <si>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奥迪、路特斯、长城汽车、奇瑞、大众ID、别克、日产逍客、蓝山、上汽汽车、坦克、途昂、高山MVP、腾势、阿维塔、零跑、哈弗、吉利</t>
  </si>
  <si>
    <t>奶爸Kyle懂科技</t>
  </si>
  <si>
    <t>Super_Kyle</t>
  </si>
  <si>
    <t>汽车测评</t>
  </si>
  <si>
    <t>https://v.douyin.com/HPjVdhwpF6g/</t>
  </si>
  <si>
    <t>6686261173408497672</t>
  </si>
  <si>
    <t>https://www.xingtu.cn/ad/creator/author-homepage/douyin-video/6686261173408497672?market_track_id=C9KC0V2695YKCAMPRZAN&amp;search_session_id=7603622751542902847&amp;possessStarId</t>
  </si>
  <si>
    <r>
      <rPr>
        <sz val="10"/>
        <color rgb="FF08090C"/>
        <rFont val="微软雅黑"/>
        <charset val="134"/>
      </rPr>
      <t>启境汽车、华为乾</t>
    </r>
    <r>
      <rPr>
        <sz val="10"/>
        <color rgb="FF08090C"/>
        <rFont val="宋体-简"/>
        <charset val="134"/>
      </rPr>
      <t>崑</t>
    </r>
    <r>
      <rPr>
        <sz val="10"/>
        <color rgb="FF08090C"/>
        <rFont val="微软雅黑"/>
        <charset val="134"/>
      </rPr>
      <t>、一汽丰田、起亚汽车 、smart、岚图、昊铂HL、理想</t>
    </r>
  </si>
  <si>
    <t>温州</t>
  </si>
  <si>
    <t>夏77🟡CAG</t>
  </si>
  <si>
    <t>Vk977</t>
  </si>
  <si>
    <t>汽车随拍，颜值解说</t>
  </si>
  <si>
    <t>https://v.douyin.com/eC3yEYf/</t>
  </si>
  <si>
    <t>6629127176400666631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</si>
  <si>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</si>
  <si>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奥迪、东风奕派、吉利帝豪、东风日产、领克、阿维塔、思域、奇瑞、奔腾、吉利银河、岚图、福特、小鹏、极狐、领克</t>
  </si>
  <si>
    <t>丁啊叮CAG</t>
  </si>
  <si>
    <t>DD0904</t>
  </si>
  <si>
    <t>https://v.douyin.com/8Y1YhAe/</t>
  </si>
  <si>
    <t>6629725045386117128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</si>
  <si>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</si>
  <si>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泸州老窖、大众、腾势、东风日产、长安深蓝、阿维塔、传祺、广汽昊铂、东风风神、方程豹、奔腾、岚图、极狐</t>
  </si>
  <si>
    <t>蒋一亿CAG</t>
  </si>
  <si>
    <t>汽车、颜值</t>
  </si>
  <si>
    <t>https://v.douyin.com/ikHJhdsd/ 5@0.com</t>
  </si>
  <si>
    <t>6855307372995280896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</si>
  <si>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</si>
  <si>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东风日产、长安深蓝、瓜子二手车、icar、阿维塔、岚图、起亚、吉利、BJ</t>
  </si>
  <si>
    <t>叶子宝宝🍃CAG</t>
  </si>
  <si>
    <t>yezi600</t>
  </si>
  <si>
    <t>https://v.douyin.com/NfM4H3xVgqI/ 0@0.com</t>
  </si>
  <si>
    <t>6870160334506688526</t>
  </si>
  <si>
    <t>https://www.xingtu.cn/ad/creator/author-homepage/douyin-video/6870160334506688526?market_track_id=ALUPYOHU2Q7WIQNY7CS6&amp;search_session_id=7529771916695224339&amp;possessStarId</t>
  </si>
  <si>
    <t>东风日产</t>
  </si>
  <si>
    <t>CAG女团</t>
  </si>
  <si>
    <t>pkb071800</t>
  </si>
  <si>
    <t>https://v.douyin.com/YVnZ2nB_6tQ/ 9@0.com</t>
  </si>
  <si>
    <t>6729824086039461891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</si>
  <si>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</si>
  <si>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皮卡白</t>
  </si>
  <si>
    <t>https://v.douyin.com/9p2UoicvFuI/</t>
  </si>
  <si>
    <t>6640251994009239565</t>
  </si>
  <si>
    <t>https://www.xingtu.cn/ad/creator/author-homepage/douyin-video/6640251994009239565?market_track_id=58GR35K6N1HAO60B2LVZ&amp;search_session_id=7622974722355314731&amp;possessStarId</t>
  </si>
  <si>
    <t>吉利帝豪、长城、五菱缤果、捷途</t>
  </si>
  <si>
    <t>二次元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</si>
  <si>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-简"/>
        <charset val="134"/>
      </rPr>
      <t>❤</t>
    </r>
  </si>
  <si>
    <t>颜值、古风变装</t>
  </si>
  <si>
    <t>https://v.douyin.com/91XqThN95LU/</t>
  </si>
  <si>
    <t>6596679736393465860</t>
  </si>
  <si>
    <t>https://www.xingtu.cn/ad/creator/author-homepage/douyin-video/6596679736393465860?market_track_id=APBR2FCN2QFQPX0QSDB3&amp;search_session_id=7565742280636989503&amp;possessStarId</t>
  </si>
  <si>
    <t>多闪APP、抖音商城、花间颂、欧诗漫</t>
  </si>
  <si>
    <t>南京</t>
  </si>
  <si>
    <t>Cn 脸扁</t>
  </si>
  <si>
    <t>COS 变装</t>
  </si>
  <si>
    <t>https://v.douyin.com/jw6LBUB/</t>
  </si>
  <si>
    <t>6783864693632008200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</si>
  <si>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</si>
  <si>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毛戈平、可口可乐、阴阳师、梦幻西游、饿了么、香飘飘、饿了么、燕云十六声、华为、番茄小说、卫龙</t>
  </si>
  <si>
    <t>重庆</t>
  </si>
  <si>
    <t>鹿里真茗🦌</t>
  </si>
  <si>
    <t>Lulizhenming</t>
  </si>
  <si>
    <t>https://v.douyin.com/ik1j1xge/ 9@3.com</t>
  </si>
  <si>
    <t>6910389796934254599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</si>
  <si>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</si>
  <si>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天猫精灵、倩女幽魂、盛世芳华手游、谷雨、支付宝、茶百道、猫箱、浮生为卿歌、指间山海</t>
  </si>
  <si>
    <t>小年Nian</t>
  </si>
  <si>
    <t>Thesmallyear</t>
  </si>
  <si>
    <t>COS、二次元剧情</t>
  </si>
  <si>
    <t>https://v.douyin.com/iDDUXSLj/ 9@1.com :2pm</t>
  </si>
  <si>
    <t>7260488513212710970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</si>
  <si>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</si>
  <si>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斗罗大陆、第五人格、寻道大千、益禾堂、霸王茶姬、oppo、不良人、燕云十六声、芬达、番茄小说、猫箱</t>
  </si>
  <si>
    <t>安吉AnJ</t>
  </si>
  <si>
    <t>COS 变装 特效</t>
  </si>
  <si>
    <t>https://v.douyin.com/wY5EbAVpuV8/</t>
  </si>
  <si>
    <t>7488315869542481958</t>
  </si>
  <si>
    <t>https://www.xingtu.cn/ad/creator/author-homepage/douyin-video/7488315869542481958?market_track_id=GN4C1YMKB8J6X9QKJHNN&amp;search_session_id=7576565643592663094&amp;possessStarId</t>
  </si>
  <si>
    <t>300英雄、火影忍者、明日方舟、三国杀、天龙八部、阴阳师、永劫无间</t>
  </si>
  <si>
    <t>武汉</t>
  </si>
  <si>
    <t>摄影</t>
  </si>
  <si>
    <t>聪仔</t>
  </si>
  <si>
    <t>摄影 日常 旅行</t>
  </si>
  <si>
    <t>https://v.douyin.com/BNvsvjV/</t>
  </si>
  <si>
    <t>6906468704179978253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</si>
  <si>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</si>
  <si>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得物，OPPO、三星、五菱、魏牌蓝山、极狐、零跑、领克、东风本田、沱牌舍得、北汽、坦克、领克、林肯、YSL、长安</t>
  </si>
  <si>
    <t>烟台</t>
  </si>
  <si>
    <t>旅行</t>
  </si>
  <si>
    <t>连蜜.</t>
  </si>
  <si>
    <t>mumushibendan</t>
  </si>
  <si>
    <t>旅行、舞蹈、颜值</t>
  </si>
  <si>
    <t>https://v.douyin.com/YSFB7Vh/</t>
  </si>
  <si>
    <t>6846195326383030286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</si>
  <si>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</si>
  <si>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比亚迪、阿维塔、滴滴、康师傅、长安、原神、零跑汽车、大众、阿尔卑斯、安慕希、岚图、云上草原、华为、小米</t>
  </si>
  <si>
    <t>颜值</t>
  </si>
  <si>
    <t>徐十七嘛</t>
  </si>
  <si>
    <t>日常、颜值</t>
  </si>
  <si>
    <t>https://v.douyin.com/_lMUnKhZ_vE/</t>
  </si>
  <si>
    <t>6834011991800021005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</si>
  <si>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</si>
  <si>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茶π、劲酒、优酸乳、美团、阿维塔、马爹利、华为、百事可乐、深蓝、东本</t>
  </si>
  <si>
    <t>雪蕊呀！</t>
  </si>
  <si>
    <t>xrbb9520</t>
  </si>
  <si>
    <t>https://v.douyin.com/idVsSMmU/</t>
  </si>
  <si>
    <t>6734527767246798860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</si>
  <si>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</si>
  <si>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YSL、五菱、星穹铁道、小米、香奈儿、蛋仔派对、京东、周大生、东风奕派、汉堡王、华为、东本、影石360</t>
  </si>
  <si>
    <t>成都/北京</t>
  </si>
  <si>
    <t>王情水</t>
  </si>
  <si>
    <t>https://v.douyin.com/hQeDxNC/</t>
  </si>
  <si>
    <t>6596679555342139396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</si>
  <si>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</si>
  <si>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蛋仔派对、欧莱雅、理然、李宁、太平鸟、百事、凌度、1664、波司登、科罗娜、华为、高梵、古茗</t>
  </si>
  <si>
    <t>是腿腿耶</t>
  </si>
  <si>
    <t>stty000316</t>
  </si>
  <si>
    <t>https://v.douyin.com/U7hrxCa/</t>
  </si>
  <si>
    <t>6791920181795880967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</si>
  <si>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</si>
  <si>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荣威、东风、阿迪达斯、益禾堂、台铃电动车、我是大东家、战火勋章、东风、伊利、奇瑞icar、嘉士伯</t>
  </si>
  <si>
    <t>梦轩</t>
  </si>
  <si>
    <t>88888882_</t>
  </si>
  <si>
    <t>颜值 创意变装</t>
  </si>
  <si>
    <t>https://v.douyin.com/iRjb6jSc/</t>
  </si>
  <si>
    <t>6918092611571941389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</si>
  <si>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</si>
  <si>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蛋仔派对、拼多多、七度空间、久匠、初厘蛋糕</t>
  </si>
  <si>
    <t>赛罗的宝贝</t>
  </si>
  <si>
    <t>6666666niua</t>
  </si>
  <si>
    <t>https://v.douyin.com/ihY3Bnto/ 3@1.com</t>
  </si>
  <si>
    <t>6805457493347549198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</si>
  <si>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</si>
  <si>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优思明、杜蕾斯、可颂、逆水寒</t>
  </si>
  <si>
    <t>上海</t>
  </si>
  <si>
    <t>洛丽塔大哥lolita</t>
  </si>
  <si>
    <t>1818515dy</t>
  </si>
  <si>
    <t>https://v.douyin.com/iDDrdfwC/ 9@0.com</t>
  </si>
  <si>
    <t>6793284681224683534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</si>
  <si>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</si>
  <si>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RIO、大话西游、长安幻想、绵阳方特、和成天下、沱牌舍得、岚图、得物、东风日产、哈弗、</t>
  </si>
  <si>
    <t>VV</t>
  </si>
  <si>
    <t>wyj0812</t>
  </si>
  <si>
    <t>https://v.douyin.com/eNCSeHH/</t>
  </si>
  <si>
    <t>6870160411379892231</t>
  </si>
  <si>
    <t>https://www.xingtu.cn/ad/creator/author-homepage/douyin-video/6870160411379892231?market_track_id=Q5M20T2PEK2M1R5YASOU&amp;search_session_id=7550219414239985705&amp;possessStarId</t>
  </si>
  <si>
    <t>迪奥、娇韵诗、伊利、MAC、沪上阿姨、原神启动、TF、比亚迪、coach、1664</t>
  </si>
  <si>
    <t>小葛</t>
  </si>
  <si>
    <t>xiaoge77777</t>
  </si>
  <si>
    <t>颜值、身材</t>
  </si>
  <si>
    <t>https://v.douyin.com/iDDaWpJE/ 8@1.com :1pm</t>
  </si>
  <si>
    <t>6870166999796809741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</si>
  <si>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</si>
  <si>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小四四🍒</t>
  </si>
  <si>
    <t>Siye0826</t>
  </si>
  <si>
    <t>https://v.douyin.com/i6jrprmo/ 5@2.com</t>
  </si>
  <si>
    <t>6611303266019966990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</si>
  <si>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</si>
  <si>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抖音好物节、鲜菲乐、可颂、方特</t>
  </si>
  <si>
    <t>小蒋同学</t>
  </si>
  <si>
    <t>颜值、健身</t>
  </si>
  <si>
    <t>https://v.douyin.com/l48-W0BWH2c/</t>
  </si>
  <si>
    <t>7488959372198936602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</si>
  <si>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</si>
  <si>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美妆</t>
  </si>
  <si>
    <t>金陵奇怪的烧饼</t>
  </si>
  <si>
    <t>美妆改造</t>
  </si>
  <si>
    <t>https://v.douyin.com/iJPnedXN/</t>
  </si>
  <si>
    <t>7060481079546740749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</si>
  <si>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</si>
  <si>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MAC、OLAY、施华蔻、欧莱雅、得物、淘宝、OPPO、京东、理肤泉、花西子、丝芙兰、MAC、拼多多、适乐肤、豆包、修丽可、海昌</t>
  </si>
  <si>
    <t>张若好</t>
  </si>
  <si>
    <t>美妆 购物分享</t>
  </si>
  <si>
    <t>https://v.douyin.com/iJPnXVxk/</t>
  </si>
  <si>
    <t>7180709870071447609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</si>
  <si>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</si>
  <si>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彩棠、七度空间、膜法世家、瑷尔博士、法珀、珂润、谷雨、雕牌、心相印、可啦啦美瞳、沙宣、好想来、iPhone、OLAY、</t>
  </si>
  <si>
    <t>段子</t>
  </si>
  <si>
    <t>我是小程同学</t>
  </si>
  <si>
    <t>A299_299</t>
  </si>
  <si>
    <t>颜值 搞笑</t>
  </si>
  <si>
    <t>https://v.douyin.com/ieJE8VSW/</t>
  </si>
  <si>
    <t>6765376911481765895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</si>
  <si>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</si>
  <si>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小米、伊利、无畏契约、奇瑞、名创优品、宝骏悦也、梦幻西游、五菱、三角洲行动、OPPO、苏菲、永劫无间、蛋仔派对、百事可乐、理想、坦克</t>
  </si>
  <si>
    <t>重庆/成都</t>
  </si>
  <si>
    <t>李里</t>
  </si>
  <si>
    <t>LILI800</t>
  </si>
  <si>
    <t>段子 剧情</t>
  </si>
  <si>
    <t>https://v.douyin.com/YnUjViz55N4/</t>
  </si>
  <si>
    <t>6716888711335772164</t>
  </si>
  <si>
    <t>https://www.xingtu.cn/ad/creator/author-homepage/douyin-video/6716888711335772164?market_track_id=IFYOO8BHE9JNSSK8UBE6&amp;search_session_id=7571704554984472619&amp;possessStarId</t>
  </si>
  <si>
    <t>阿维塔、零跑、美团、vivo、元气森林、懂车帝、岚图、理想</t>
  </si>
  <si>
    <t>阿姣来也</t>
  </si>
  <si>
    <t>223334444ttkx</t>
  </si>
  <si>
    <t>剧情段子</t>
  </si>
  <si>
    <t>https://v.douyin.com/CNKL7pwCsqQ/</t>
  </si>
  <si>
    <t>7234487160148066341</t>
  </si>
  <si>
    <t>https://www.xingtu.cn/ad/creator/author-homepage/douyin-video/7234487160148066341?market_track_id=1WCKPTW4VC40A2221YMX&amp;search_session_id=7628143600694165545&amp;possessStarId</t>
  </si>
  <si>
    <t>金领冠、千问</t>
  </si>
  <si>
    <t>侯博_</t>
  </si>
  <si>
    <t>houbo0024</t>
  </si>
  <si>
    <t>段子、搞笑</t>
  </si>
  <si>
    <t>https://v.douyin.com/i5boShFY/</t>
  </si>
  <si>
    <t>6818363824530259981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</si>
  <si>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</si>
  <si>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usmile、麦当劳、淘宝、可爱多、林里柠檬茶、脉动、芬达、美团、肯德基、蒙牛、元宝、华为、Olay、霸王茶姬</t>
  </si>
  <si>
    <t>阿梁ALeung</t>
  </si>
  <si>
    <t>FairyAleung520</t>
  </si>
  <si>
    <t>https://v.douyin.com/ehhWrMEW8O8/</t>
  </si>
  <si>
    <t>6870161836226904077</t>
  </si>
  <si>
    <t>https://www.xingtu.cn/ad/creator/author-homepage/douyin-video/6870161836226904077?market_track_id=CB84HWC5PZZMN3MQZV9I&amp;search_session_id=7633704361918939177&amp;possessStarId</t>
  </si>
  <si>
    <t>JOYTOYS、科颜氏、长隆、妮维雅、金纺、霸王茶姬、swisse</t>
  </si>
  <si>
    <t>飞飞Lf</t>
  </si>
  <si>
    <t>nianxiang1105</t>
  </si>
  <si>
    <t>段子、生活</t>
  </si>
  <si>
    <t>https://v.douyin.com/FmolR1KJook/</t>
  </si>
  <si>
    <t>6859218264526962702</t>
  </si>
  <si>
    <t>https://www.xingtu.cn/ad/creator/author-homepage/douyin-video/6859218264526962702?market_track_id=ESWOJZ4LL2IDD4QEYDFT&amp;search_session_id=7550213757390864438&amp;possessStarId</t>
  </si>
  <si>
    <t>六神、别克、瑞幸、波司登、零食有鸣、元气森林、蚂蚁保</t>
  </si>
  <si>
    <t>陈崎凡</t>
  </si>
  <si>
    <t>JACKSONCHEN1995</t>
  </si>
  <si>
    <t>https://v.douyin.com/Rj3V840f0dg/</t>
  </si>
  <si>
    <t>6740595716000841736</t>
  </si>
  <si>
    <t>https://www.xingtu.cn/ad/creator/author-homepage/douyin-video/6740595716000841736?market_track_id=K54Z2XKMZKDPLARLZ5GG&amp;search_session_id=7637466651600093203&amp;possessStarId</t>
  </si>
  <si>
    <t>海伦司、伊利、重庆啤酒、雀巢</t>
  </si>
  <si>
    <t>孙博士讲英语</t>
  </si>
  <si>
    <t>danshuisihan</t>
  </si>
  <si>
    <t>日常、段子</t>
  </si>
  <si>
    <t>https://v.douyin.com/bHqAlsCKcIw/</t>
  </si>
  <si>
    <t>7548699303942832174</t>
  </si>
  <si>
    <t>https://www.xingtu.cn/ad/creator/author-homepage/douyin-video/7548699303942832174?market_track_id=A1GVOKQQEDPMPOB3NZJQ&amp;search_session_id=7567378003446431795&amp;possessStarId</t>
  </si>
  <si>
    <t>寒雪老师AI家教机、学丞教育、猿辅导</t>
  </si>
  <si>
    <t>长春</t>
  </si>
  <si>
    <t>张九九</t>
  </si>
  <si>
    <t>zhangnv99</t>
  </si>
  <si>
    <t>生活、酒</t>
  </si>
  <si>
    <t>https://v.douyin.com/iSSP2279/ 2@2.com</t>
  </si>
  <si>
    <t>6843212354792980493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</si>
  <si>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</si>
  <si>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豆包app、百加得、RIO、书亦烧仙草、百利得、雪碧、果汁源、KKV、小郎酒、元气森林、百加得、劲酒、美的、Prada、vivo</t>
  </si>
  <si>
    <t>长沙</t>
  </si>
  <si>
    <t>比格费西</t>
  </si>
  <si>
    <t>bigefeixi</t>
  </si>
  <si>
    <t>音乐、段子</t>
  </si>
  <si>
    <t>https://v.douyin.com/evchkkA/</t>
  </si>
  <si>
    <t>6678504237074219021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</si>
  <si>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</si>
  <si>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五粮液、郑州日产、长安汽车、圣酒玉玺、荣威、王者荣耀、瑞丽特干葡萄酒、金六福酒、食魂火锅底料、长虹、舍得</t>
  </si>
  <si>
    <t>一个幽灵</t>
  </si>
  <si>
    <t>解说、段子</t>
  </si>
  <si>
    <t>https://v.douyin.com/ijjdY42F/</t>
  </si>
  <si>
    <t>7313479684807720997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</si>
  <si>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</si>
  <si>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豆包APP、QCY耳机、转转、三国志、爱回收、逆水寒、58同城、永劫无间、时光大爆炸、偃武S3、九牧之野</t>
  </si>
  <si>
    <t>母婴</t>
  </si>
  <si>
    <t>娜扎分渣</t>
  </si>
  <si>
    <t>母婴、家庭</t>
  </si>
  <si>
    <t>https://v.douyin.com/bwEB4nNFwkw/</t>
  </si>
  <si>
    <t>7021345477824086023</t>
  </si>
  <si>
    <t>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</t>
  </si>
  <si>
    <t>MAC、薇诺娜、欧莱雅、徕芬、花西子、美团</t>
  </si>
  <si>
    <t>成都
北京</t>
  </si>
  <si>
    <t>亲子</t>
  </si>
  <si>
    <t>胖嘟嘟的嘟嘟</t>
  </si>
  <si>
    <t>xiaopangdudu</t>
  </si>
  <si>
    <t>剧情、亲子</t>
  </si>
  <si>
    <t>https://v.douyin.com/N9wSKAr/</t>
  </si>
  <si>
    <t>6740393506990194696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</si>
  <si>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</si>
  <si>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美素佳儿、完达山、爱他美、蒙牛、长安欧尚、松下、荣威、极狐、法优乐、岚图</t>
  </si>
  <si>
    <t>彩虹和格格</t>
  </si>
  <si>
    <t>Chmama</t>
  </si>
  <si>
    <t>亲子、生活</t>
  </si>
  <si>
    <t>https://v.douyin.com/oc0iSkp3I-Y/</t>
  </si>
  <si>
    <t>6870112228712923144</t>
  </si>
  <si>
    <t>https://www.xingtu.cn/ad/creator/author-homepage/douyin-video/6870112228712923144?market_track_id=I0U981DWX92MXI5VN9S6&amp;search_session_id=7597722299365965878&amp;possessStarId</t>
  </si>
  <si>
    <t>北京</t>
  </si>
  <si>
    <t>情侣</t>
  </si>
  <si>
    <t>黄锐铨</t>
  </si>
  <si>
    <t>77777774_</t>
  </si>
  <si>
    <t>https://v.douyin.com/JGoHUQ1/</t>
  </si>
  <si>
    <t>6602513255774552072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</si>
  <si>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</si>
  <si>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康师傅、乐堡啤酒、五菱宏光、华为、美年达、华为、智己、广汽埃安、海尔、苹果、百事可乐、迪士尼</t>
  </si>
  <si>
    <t>晨晓义</t>
  </si>
  <si>
    <t>情侣、日常</t>
  </si>
  <si>
    <t>https://v.douyin.com/AvYkCxx/</t>
  </si>
  <si>
    <t>6733529818639368206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</si>
  <si>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</si>
  <si>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得物、肯德基、荣威、广汽丰田、吉列剃须刀、小奥汀、膜法世家、DNF、美团、传祺、smart、别克、沱牌、乐事</t>
  </si>
  <si>
    <t>广东/深圳</t>
  </si>
  <si>
    <t>游戏</t>
  </si>
  <si>
    <t>张什什</t>
  </si>
  <si>
    <t>qn20010531</t>
  </si>
  <si>
    <t>颜值 游戏</t>
  </si>
  <si>
    <t>https://v.douyin.com/iLnMvpHr/</t>
  </si>
  <si>
    <t>6629660072450457603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</si>
  <si>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</si>
  <si>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雅诗兰黛、TF、YSL、植村秀、海蓝之谜、卡诗、戴森、有棵树、欧莱雅、HBN、艾维岚、华为</t>
  </si>
  <si>
    <t>生活</t>
  </si>
  <si>
    <t>北方姑娘（糖糖）</t>
  </si>
  <si>
    <t>日常</t>
  </si>
  <si>
    <t>https://v.douyin.com/iLb8hLmv/</t>
  </si>
  <si>
    <t>6629665882937229325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</si>
  <si>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</si>
  <si>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京东、雪佛兰、大众、乐事、伊利、徕芬、松下、欧莱雅、华为、赫莲娜、伊利金典、海尔、北汽、东风日产、岚图</t>
  </si>
  <si>
    <t>元贞爱亨利</t>
  </si>
  <si>
    <t>日常、随拍</t>
  </si>
  <si>
    <t>https://v.douyin.com/YPNJaozIgqY/</t>
  </si>
  <si>
    <t>7530268826995261481</t>
  </si>
  <si>
    <t>https://www.xingtu.cn/ad/creator/author-homepage/douyin-video/7530268826995261481?market_track_id=AFYCHK8E6RNNZI1D3OYX&amp;search_session_id=7560902726126403620&amp;possessStarId</t>
  </si>
  <si>
    <r>
      <rPr>
        <sz val="10"/>
        <color rgb="FF08090C"/>
        <rFont val="微软雅黑"/>
        <charset val="134"/>
      </rPr>
      <t>转转、冠能、白惜牙膏、杨先生麻花、润培、德</t>
    </r>
    <r>
      <rPr>
        <sz val="10"/>
        <color rgb="FF08090C"/>
        <rFont val="宋体-简"/>
        <charset val="134"/>
      </rPr>
      <t>祐</t>
    </r>
    <r>
      <rPr>
        <sz val="10"/>
        <color rgb="FF08090C"/>
        <rFont val="微软雅黑"/>
        <charset val="134"/>
      </rPr>
      <t>、诚实一口、友望、美团</t>
    </r>
  </si>
  <si>
    <t>二同哥哥</t>
  </si>
  <si>
    <t>DYX881027</t>
  </si>
  <si>
    <t>日常、家庭</t>
  </si>
  <si>
    <t>https://v.douyin.com/En7thx/</t>
  </si>
  <si>
    <t>6629127088207036430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</si>
  <si>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</si>
  <si>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太太乐、爱他美、奇骏、TATA木门、石头、问界、劲酒、万家乐、奇骏、全友家私、滴滴、威猛先生、哈弗</t>
  </si>
  <si>
    <t>刘贺儿</t>
  </si>
  <si>
    <t>chenbaobao0</t>
  </si>
  <si>
    <t>记录生活vlog</t>
  </si>
  <si>
    <t>https://v.douyin.com/ihLfY4my/ 1@8.com</t>
  </si>
  <si>
    <t>6846209317889114120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</si>
  <si>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</si>
  <si>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华为、茅台、京东</t>
  </si>
  <si>
    <t>小程不是小陈也不是小成</t>
  </si>
  <si>
    <t>https://v.douyin.com/ieJEk27r/</t>
  </si>
  <si>
    <t>6870167809498808333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</si>
  <si>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</si>
  <si>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珂拉琪、intoyou、蕉点、mistine、HBN、明治、肌活</t>
  </si>
  <si>
    <r>
      <rPr>
        <sz val="10"/>
        <color rgb="FF08090C"/>
        <rFont val="微软雅黑"/>
        <charset val="134"/>
      </rPr>
      <t>小林</t>
    </r>
    <r>
      <rPr>
        <sz val="10"/>
        <color rgb="FF08090C"/>
        <rFont val="宋体-简"/>
        <charset val="134"/>
      </rPr>
      <t>綠</t>
    </r>
  </si>
  <si>
    <t>cptbtptp0506zzz</t>
  </si>
  <si>
    <t>颜值 日常</t>
  </si>
  <si>
    <t>https://v.douyin.com/YFDupKa/</t>
  </si>
  <si>
    <t>6985450122213588999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</si>
  <si>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</si>
  <si>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耐克、脉动、金味挑战赛、柠檬道、阿尔卑斯、香奈儿香水、谷雨、可颂</t>
  </si>
  <si>
    <t>黄星桥</t>
  </si>
  <si>
    <t>1999_11_3</t>
  </si>
  <si>
    <t>日常、vlog</t>
  </si>
  <si>
    <t>https://v.douyin.com/KeTRN28g1m0/</t>
  </si>
  <si>
    <t>7326903080321024010</t>
  </si>
  <si>
    <t>https://www.xingtu.cn/ad/creator/author-homepage/douyin-video/7326903080321024010?market_track_id=4ED161GP8MO20S4OQWX6&amp;search_session_id=7593255005709598774&amp;possessStarId</t>
  </si>
  <si>
    <t>千问</t>
  </si>
  <si>
    <t>春妮</t>
  </si>
  <si>
    <t>主持、日常</t>
  </si>
  <si>
    <t>https://v.douyin.com/cCHj7dKTG10/</t>
  </si>
  <si>
    <t>6870166394432913422</t>
  </si>
  <si>
    <t>https://www.xingtu.cn/ad/creator/author-homepage/douyin-video/6870166394432913422?market_track_id=7LU66Y0MMMAC8P83FUP9&amp;search_session_id=7597722017286488118&amp;possessStarId</t>
  </si>
  <si>
    <t>英仕派</t>
  </si>
  <si>
    <t>李莉1039</t>
  </si>
  <si>
    <t>lili1039</t>
  </si>
  <si>
    <t>https://v.douyin.com/9BE_n4rZuJ0/</t>
  </si>
  <si>
    <t>6927833628739108864</t>
  </si>
  <si>
    <t>https://www.xingtu.cn/ad/creator/author-homepage/douyin-video/6927833628739108864?market_track_id=5RT3Y0ZGAXPOJ3NBXQYC&amp;search_session_id=7628910359084728383&amp;possessStarId</t>
  </si>
  <si>
    <t>彦儿日常</t>
  </si>
  <si>
    <t>XL961</t>
  </si>
  <si>
    <t>https://v.douyin.com/N7vAXXo/</t>
  </si>
  <si>
    <t>6813591753300377613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</si>
  <si>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</si>
  <si>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菜鸟裹裹、YSL、吉利icon、美诺</t>
  </si>
  <si>
    <t>运动</t>
  </si>
  <si>
    <t>大圣爱跑步</t>
  </si>
  <si>
    <t>运动、日常</t>
  </si>
  <si>
    <t>https://v.douyin.com/Wd-9v46EwOo/</t>
  </si>
  <si>
    <t>7437412455573094438</t>
  </si>
  <si>
    <t>https://www.xingtu.cn/ad/creator/author-homepage/douyin-video/7437412455573094438?market_track_id=OZDXFB6LRY6IARAR1ZJR&amp;search_session_id=7577287979769987108&amp;possessStarId</t>
  </si>
  <si>
    <t>京东、李宁、勇闯</t>
  </si>
  <si>
    <t>乌鲁木齐</t>
  </si>
  <si>
    <t>舞蹈</t>
  </si>
  <si>
    <t>多加点DuoDian</t>
  </si>
  <si>
    <t>duodian0722</t>
  </si>
  <si>
    <t>创意 舞蹈 颜值</t>
  </si>
  <si>
    <t>https://v.douyin.com/qAah9R/</t>
  </si>
  <si>
    <t>6596679993906954254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</si>
  <si>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</si>
  <si>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YSL、京东、PUMA、Adidas、逆水寒、饿了么、维他命水、梦幻西游、百事可乐、德克士、酷儿。百雀羚、岚图、</t>
  </si>
  <si>
    <t>丹妮不是小猪</t>
  </si>
  <si>
    <t>nnnni520</t>
  </si>
  <si>
    <t>颜值、舞蹈</t>
  </si>
  <si>
    <t>https://v.douyin.com/l9yMFgFF4Ic/</t>
  </si>
  <si>
    <t>7218220304135356471</t>
  </si>
  <si>
    <t>https://www.xingtu.cn/ad/creator/author-homepage/douyin-video/7218220304135356471?market_track_id=T1HSWBAEXMH98GSH6MPV&amp;search_session_id=7550226290448875556&amp;possessStarId</t>
  </si>
  <si>
    <t>逆水寒、海尔、三国、夸克、淘车车</t>
  </si>
  <si>
    <t>鹿儿er</t>
  </si>
  <si>
    <t>Yaya55688</t>
  </si>
  <si>
    <t>https://v.douyin.com/24q2eQN/</t>
  </si>
  <si>
    <t>6984651683640901662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</si>
  <si>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</si>
  <si>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最美天气贴纸、水井坊、洋河、特步、MG7、梦幻西游、伊利、传祺、王者荣耀、长城</t>
  </si>
  <si>
    <t>太原</t>
  </si>
  <si>
    <t>张好好爱吃鱼🐬</t>
  </si>
  <si>
    <t>zlzll1126</t>
  </si>
  <si>
    <t>https://v.douyin.com/iUU8cHHq/</t>
  </si>
  <si>
    <t>7348369428595081226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</si>
  <si>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</si>
  <si>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去哪儿、好莱客、埃安、</t>
  </si>
  <si>
    <r>
      <rPr>
        <sz val="10"/>
        <color rgb="FF08090C"/>
        <rFont val="微软雅黑"/>
        <charset val="134"/>
      </rPr>
      <t>花千小骨</t>
    </r>
    <r>
      <rPr>
        <sz val="10"/>
        <color rgb="FF08090C"/>
        <rFont val="Times New Roman"/>
        <charset val="134"/>
      </rPr>
      <t>⁸</t>
    </r>
    <r>
      <rPr>
        <sz val="10"/>
        <color rgb="FF08090C"/>
        <rFont val="微软雅黑"/>
        <charset val="134"/>
      </rPr>
      <t>²¹🕌</t>
    </r>
  </si>
  <si>
    <t>YY0821</t>
  </si>
  <si>
    <t>https://v.douyin.com/iY85x94D/</t>
  </si>
  <si>
    <t>7129889869039403015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</si>
  <si>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</si>
  <si>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网易、探探、ulike、逆水寒、和平精英、时光杂货店、燕京啤酒、埃安、</t>
  </si>
  <si>
    <t>宛庭</t>
  </si>
  <si>
    <t>https://v.douyin.com/i2H5qaFs/</t>
  </si>
  <si>
    <t>7301232242683019273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</si>
  <si>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</si>
  <si>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时光大爆炸、王岗坪、海底捞</t>
  </si>
  <si>
    <t>四九</t>
  </si>
  <si>
    <t>7749sijiu</t>
  </si>
  <si>
    <t>https://v.douyin.com/iYBa8VBc/</t>
  </si>
  <si>
    <t>7351730252281806858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</si>
  <si>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</si>
  <si>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柚竹、ulike、网易飞天舞、新奇士、恋与深空、长虹、百事可乐</t>
  </si>
  <si>
    <t>维妮儿Dance👣</t>
  </si>
  <si>
    <t>Wnr_3399.</t>
  </si>
  <si>
    <t>https://v.douyin.com/rVAPr2p/</t>
  </si>
  <si>
    <t>7090145395988234255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</si>
  <si>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</si>
  <si>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台州神仙居、伊利、书亦、梦幻西游、去哪儿、岚图</t>
  </si>
  <si>
    <t>清妍-</t>
  </si>
  <si>
    <t>古风舞蹈</t>
  </si>
  <si>
    <t>https://v.douyin.com/ee1Ud3N/</t>
  </si>
  <si>
    <t>6763255021673906180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</si>
  <si>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</si>
  <si>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今麦郎、广汽丰田、顾家家居、多乐士 、长安、施华蔻、梅赛德斯-奔驰、adidas、伊利、东风奕派、岚图</t>
  </si>
  <si>
    <t>戏曲</t>
  </si>
  <si>
    <t>川剧·吴菁菁</t>
  </si>
  <si>
    <t>Wujingjingyouxiu</t>
  </si>
  <si>
    <t>日常、戏曲</t>
  </si>
  <si>
    <t>https://v.douyin.com/iY85wBRt/</t>
  </si>
  <si>
    <t>7237162630903758881</t>
  </si>
  <si>
    <t>https://www.xingtu.cn/ad/creator/author-homepage/douyin-video/7237162630903758881?market_track_id=K0JCD31RB8NPRC5GRY4H&amp;search_session_id=7550218956808880170&amp;possessStarId</t>
  </si>
  <si>
    <t>维氏、郎酒</t>
  </si>
  <si>
    <t>类型</t>
  </si>
  <si>
    <t>达人简介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</si>
  <si>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</si>
  <si>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</si>
  <si>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</si>
  <si>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</si>
  <si>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</si>
  <si>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AIGC创作</t>
  </si>
  <si>
    <t>赛博杰克AIGC</t>
  </si>
  <si>
    <t>专注赛博朋克 AIGC 视觉</t>
  </si>
  <si>
    <t>XJ557XJ</t>
  </si>
  <si>
    <t>https://v.douyin.com/TnTN6kxn53U/</t>
  </si>
  <si>
    <t>https://www.xingtu.cn/ad/creator/author-homepage/douyin-video/7114012174040694792?market_track_id=5D3N8GPGW6B6KCUJ7Z7M&amp;search_session_id=7654513671946993727&amp;possessStarId</t>
  </si>
  <si>
    <t>广州</t>
  </si>
  <si>
    <t>AI情感</t>
  </si>
  <si>
    <t>熊猫MBTI</t>
  </si>
  <si>
    <t>MBTI 趣味识人｜扒透人格小心思，玩转情感相处局</t>
  </si>
  <si>
    <t>https://v.douyin.com/SHh1xEP-Lhw/</t>
  </si>
  <si>
    <t>https://www.xingtu.cn/ad/creator/author-homepage/douyin-video/7299389605768331273?market_track_id=NEPOSOKOFCH8VH62YCK9&amp;search_session_id=7642593949865492521&amp;possessStarId</t>
  </si>
  <si>
    <t>文博wilbur</t>
  </si>
  <si>
    <t>专注汽车/户外/数码领域，55万+精准男性粉丝（24-40岁，高消费力）。内容传播力强，单条播放中位数189万+，互动率3.8%，种草转化突出。擅长深度测评、场景化种草，适配汽车、3C、户外、男性消费等品牌合作，高效触达高价值人群。</t>
  </si>
  <si>
    <t>DBrownCar</t>
  </si>
  <si>
    <t>https://v.douyin.com/LmfHAD2QWLw/</t>
  </si>
  <si>
    <t>https://www.xingtu.cn/ad/creator/author-homepage/douyin-video/7223616917523660855?market_track_id=08EPUHR7ZBL11PKP8OR1&amp;search_session_id=7622923482774487083&amp;possessStarId</t>
  </si>
  <si>
    <t>深圳/广州</t>
  </si>
  <si>
    <t>AI剧情</t>
  </si>
  <si>
    <t>编导李让</t>
  </si>
  <si>
    <t>以 AI 为笔，以剧情为镜打造沉浸式 AI 短以 AI 为笔，以剧情为镜打造沉浸式 AI 短剧，悬疑、温情、脑洞应有尽有剧，悬疑、温情、脑洞应有尽有</t>
  </si>
  <si>
    <t>biandaolirang</t>
  </si>
  <si>
    <t>https://v.douyin.com/iUtK0oyN9P0/</t>
  </si>
  <si>
    <t>https://www.xingtu.cn/ad/creator/author-homepage/douyin-video/7363194369366802458?market_track_id=8B3MTZLMJXZ1NQOQP66E&amp;search_session_id=7628146370236907561&amp;possessStarId</t>
  </si>
  <si>
    <t>斯坦茜</t>
  </si>
  <si>
    <t>AI 情感叙事者｜用影像还原真实情绪每一段短片，都是一次与自己的温柔共鸣</t>
  </si>
  <si>
    <t>sitanxi99</t>
  </si>
  <si>
    <t>https://v.douyin.com/3COVW4ypxDM/</t>
  </si>
  <si>
    <t>https://www.xingtu.cn/ad/creator/author-homepage/douyin-video/7632614698331930633?market_track_id=DCLFE3RX6YMWH513B3JU&amp;search_session_id=7638867426985738259&amp;possessStarId</t>
  </si>
  <si>
    <t>杰克伟</t>
  </si>
  <si>
    <t>相信奇迹的人本身就跟奇迹一样了不起。
一个是张伟的故事，一个是我的奇思妙想。</t>
  </si>
  <si>
    <t>https://v.douyin.com/lO8X4rgypxs/</t>
  </si>
  <si>
    <t>https://www.xingtu.cn/ad/creator/author-homepage/douyin-video/7657118395696480306?market_track_id=9ODNKC2KHO7P98FLOPFM&amp;search_session_id=7657121022218518569&amp;possessStarId</t>
  </si>
  <si>
    <t>光影狂想曲</t>
  </si>
  <si>
    <t>摄影师和设计爱好者 探索生命意义和艺术表达
光影运用有着高度的热情和敏感度
为世界带来独特的艺术魅力。</t>
  </si>
  <si>
    <t>Z68629315</t>
  </si>
  <si>
    <t>https://v.douyin.com/dHc-EJqjIgE/</t>
  </si>
  <si>
    <t>https://www.xingtu.cn/ad/creator/author-homepage/douyin-video/7394258125760495625?market_track_id=WHMQUV3BFAB546C4W4J4&amp;search_session_id=7630681463172153363&amp;possessStarId</t>
  </si>
  <si>
    <t>Huang</t>
  </si>
  <si>
    <r>
      <rPr>
        <sz val="10"/>
        <color rgb="FF08090C"/>
        <rFont val="微软雅黑"/>
        <charset val="134"/>
      </rPr>
      <t>持续更新</t>
    </r>
    <r>
      <rPr>
        <sz val="10"/>
        <color rgb="FF08090C"/>
        <rFont val="宋体-简"/>
        <charset val="134"/>
      </rPr>
      <t>❤</t>
    </r>
    <r>
      <rPr>
        <sz val="10"/>
        <color rgb="FF08090C"/>
        <rFont val="微软雅黑"/>
        <charset val="134"/>
      </rPr>
      <t xml:space="preserve">
《少年，你的剑太重了》等武侠词语原作者</t>
    </r>
  </si>
  <si>
    <t>https://v.douyin.com/v45HSNmNvm4/</t>
  </si>
  <si>
    <t>https://www.xingtu.cn/ad/creator/author-homepage/douyin-video/7136870337941078053?market_track_id=QCAKJBQGJQ7EBJRU65JX&amp;search_session_id=7652610090958454827&amp;possessStarId</t>
  </si>
  <si>
    <t>广西</t>
  </si>
  <si>
    <t>AI绘千禧</t>
  </si>
  <si>
    <t>一个念旧的AIGC创作者</t>
  </si>
  <si>
    <t>https://v.douyin.com/kCXoMkkUlQA/</t>
  </si>
  <si>
    <t>https://www.xingtu.cn/ad/creator/author-homepage/douyin-video/7629701974079373348?market_track_id=PCZ4KF29XLUIH5SOUWYQ&amp;search_session_id=7652610457454329862&amp;possessStarId</t>
  </si>
  <si>
    <t>湘潭</t>
  </si>
  <si>
    <t>蒙太神奇</t>
  </si>
  <si>
    <r>
      <rPr>
        <sz val="10"/>
        <color rgb="FF08090C"/>
        <rFont val="微软雅黑"/>
        <charset val="134"/>
      </rPr>
      <t>🥳AIGC Creator👏 👨🏻</t>
    </r>
    <r>
      <rPr>
        <sz val="10"/>
        <color rgb="FF08090C"/>
        <rFont val="Times New Roman"/>
        <charset val="134"/>
      </rPr>
      <t>‍</t>
    </r>
    <r>
      <rPr>
        <sz val="10"/>
        <color rgb="FF08090C"/>
        <rFont val="微软雅黑"/>
        <charset val="134"/>
      </rPr>
      <t>🏫即梦AI成长计划｜抖音AI优质创作者联盟🧙</t>
    </r>
    <r>
      <rPr>
        <sz val="10"/>
        <color rgb="FF08090C"/>
        <rFont val="Times New Roman"/>
        <charset val="134"/>
      </rPr>
      <t>‍</t>
    </r>
    <r>
      <rPr>
        <sz val="10"/>
        <color rgb="FF08090C"/>
        <rFont val="微软雅黑"/>
        <charset val="134"/>
      </rPr>
      <t>♂️ 🫡Lib TV 认证作者｜AAIA大学生艺术季学生评委🥸</t>
    </r>
  </si>
  <si>
    <t>https://v.douyin.com/vUzTK_Mr9rI/</t>
  </si>
  <si>
    <t>https://www.xingtu.cn/ad/creator/author-homepage/douyin-video/7611861806792835122?market_track_id=BA98VPPVSR7JXZVY8SG4&amp;search_session_id=7628916642072346667&amp;possessStarId</t>
  </si>
  <si>
    <t>沁导Ai声像馆</t>
  </si>
  <si>
    <t>16年导演经验｜内容由爱生成</t>
  </si>
  <si>
    <t>ChenQinDaoYan</t>
  </si>
  <si>
    <t>https://v.douyin.com/WI4kiY5_Wao/</t>
  </si>
  <si>
    <t>https://www.xingtu.cn/ad/creator/author-homepage/douyin-video/7629705272423874606?market_track_id=LSF5ZZG61AO7U6IL1KNL&amp;search_session_id=7647065584618176531&amp;possessStarId</t>
  </si>
  <si>
    <t>福建</t>
  </si>
  <si>
    <t>脆弱且三弟</t>
  </si>
  <si>
    <t>AI 短剧导演｜港式灵异《港魇》创作者全 AI 生成｜粤语原声｜中式志怪</t>
  </si>
  <si>
    <t>https://v.douyin.com/FvaqunejGuY/</t>
  </si>
  <si>
    <t>https://www.xingtu.cn/ad/creator/author-homepage/douyin-video/7625654585633275930?market_track_id=4RWUYZ98HSU6SB03NOF6&amp;search_session_id=7632250722310389823&amp;possessStarId</t>
  </si>
  <si>
    <t>福州</t>
  </si>
  <si>
    <t>凤雏献计</t>
  </si>
  <si>
    <t>入局皆是谜，局外看人心</t>
  </si>
  <si>
    <t>https://v.douyin.com/MntQwTFNc0c/</t>
  </si>
  <si>
    <t>https://www.xingtu.cn/ad/creator/author-homepage/douyin-video/7451167910023659546?market_track_id=2NDJGQ9SVW9C1L223KE7&amp;search_session_id=7652610457454706694&amp;possessStarId</t>
  </si>
  <si>
    <t>海南</t>
  </si>
  <si>
    <t>火神想有个工作室</t>
  </si>
  <si>
    <t>原创Ai 都市奇幻惊悚喜剧《您好事务所》</t>
  </si>
  <si>
    <t>https://v.douyin.com/gXN4cxvsDPk/</t>
  </si>
  <si>
    <t>https://www.xingtu.cn/ad/creator/author-homepage/douyin-video/7629868424008892462?market_track_id=ZIGYEQUDZ873NF33JFEQ&amp;search_session_id=7630677259181244459&amp;possessStarId</t>
  </si>
  <si>
    <t>小碗儿混沌</t>
  </si>
  <si>
    <t>沉浸式温情剧情，看完总有一幕让你动容</t>
  </si>
  <si>
    <t>zl352111</t>
  </si>
  <si>
    <t>https://v.douyin.com/p5z7WJ91cZc/</t>
  </si>
  <si>
    <t>https://www.xingtu.cn/ad/creator/author-homepage/douyin-video/7643729722848854066?market_track_id=KXEUBN2NF7K85XWO9ST3&amp;search_session_id=7649304435931332614&amp;possessStarId</t>
  </si>
  <si>
    <t>吉林长春</t>
  </si>
  <si>
    <t>铄光AIGC</t>
  </si>
  <si>
    <t>演绎铁血豪情，弘扬家国大义</t>
  </si>
  <si>
    <t>https://v.douyin.com/RrR_HZSJ9D0/</t>
  </si>
  <si>
    <t>https://www.xingtu.cn/ad/creator/author-homepage/douyin-video/7630700459895816211?market_track_id=R9QIIMBQZLH4WX4AIG0L&amp;search_session_id=7641102759903117348&amp;possessStarId</t>
  </si>
  <si>
    <t>临沂</t>
  </si>
  <si>
    <t>孔孟道</t>
  </si>
  <si>
    <t>专注老祖宗的智慧育儿分享</t>
  </si>
  <si>
    <t>https://v.douyin.com/NkKiJlDIlV0/</t>
  </si>
  <si>
    <t>https://www.xingtu.cn/ad/creator/author-homepage/douyin-video/7636421698023063602?market_track_id=2JZDTQ48GYES53ZUM3OY&amp;search_session_id=7637792501511815187&amp;possessStarId</t>
  </si>
  <si>
    <t>眉山</t>
  </si>
  <si>
    <t>梦境协议</t>
  </si>
  <si>
    <t>轻松搞笑｜奇幻抽象｜解压助眠｜ASMR哄睡</t>
  </si>
  <si>
    <t>https://v.douyin.com/OrUmHPeTBNc/</t>
  </si>
  <si>
    <t>https://www.xingtu.cn/ad/creator/author-homepage/douyin-video/7637476372146815039?market_track_id=AIMXWHI27KYYTWPPNK5D&amp;search_session_id=7651511569721393215&amp;possessStarId</t>
  </si>
  <si>
    <t>西安</t>
  </si>
  <si>
    <t>翰游纪AI</t>
  </si>
  <si>
    <t>🎨现役AIGC导演｜传统电影手艺人
🪐《翰游纪》原创单元系列更新中…</t>
  </si>
  <si>
    <t>Hanyouji_AI</t>
  </si>
  <si>
    <t>https://v.douyin.com/kHXo2moA7T4/</t>
  </si>
  <si>
    <t>https://www.xingtu.cn/ad/creator/author-homepage/douyin-video/7645244133809389618?market_track_id=8ZG228J4S7KWUAOWPKEF&amp;search_session_id=7646619459561930761&amp;possessStarId</t>
  </si>
  <si>
    <t>青岛、北京</t>
  </si>
  <si>
    <t>初林-AIGC</t>
  </si>
  <si>
    <t>用 AI 演绎人间奋斗百态</t>
  </si>
  <si>
    <t>Fk459151861</t>
  </si>
  <si>
    <t>https://v.douyin.com/yhCx3UxE_8w/</t>
  </si>
  <si>
    <t>https://www.xingtu.cn/ad/creator/author-homepage/douyin-video/7643185468346073098?market_track_id=8ATNBJ5ILOV4V38UCIPI&amp;search_session_id=7647775373543194666&amp;possessStarId</t>
  </si>
  <si>
    <t>今天刚出生！</t>
  </si>
  <si>
    <t>当技术的雷声终于成了落在每个人身上的雨点，那就在雨中起舞吧</t>
  </si>
  <si>
    <t>dyp083zu24i1</t>
  </si>
  <si>
    <t>https://v.douyin.com/jwDrnkkv0TM/</t>
  </si>
  <si>
    <t>https://www.xingtu.cn/ad/creator/author-homepage/douyin-video/7639009381442388006?market_track_id=Q2P8IE9107OXOC0Y1CC8&amp;search_session_id=7647776454645710867&amp;possessStarId</t>
  </si>
  <si>
    <t>听山海</t>
  </si>
  <si>
    <t>AI 编导｜以光影为笔，以情绪为墨</t>
  </si>
  <si>
    <t>mzh94916</t>
  </si>
  <si>
    <t>https://v.douyin.com/CYkS6PX1RMA/</t>
  </si>
  <si>
    <t>https://www.xingtu.cn/ad/creator/author-homepage/douyin-video/7525478994339168297?market_track_id=S0TQK1PIVWE39QJJTOWI&amp;search_session_id=7639240823724572678&amp;possessStarId</t>
  </si>
  <si>
    <t>·Ai造梦人</t>
  </si>
  <si>
    <t>聆听名人故事，感悟百态人生</t>
  </si>
  <si>
    <t>AiGCTim</t>
  </si>
  <si>
    <t>https://v.douyin.com/faVVyK9br4w/</t>
  </si>
  <si>
    <t>https://www.xingtu.cn/ad/creator/author-homepage/douyin-video/7629776702851252274?market_track_id=AO9W17LBIVMVOXGA9CEL&amp;search_session_id=7649287200496042025&amp;possessStarId</t>
  </si>
  <si>
    <t>AI多罗诺斯</t>
  </si>
  <si>
    <t>AI绘画+AI视频
总有一股风会刮过你的视线！</t>
  </si>
  <si>
    <t>https://v.douyin.com/ZmvTz3YT80s/</t>
  </si>
  <si>
    <t>https://www.xingtu.cn/ad/creator/author-homepage/douyin-video/7516714347649826835?market_track_id=XTCLXPSI4XOFANGPSY48&amp;search_session_id=7650427360328024100&amp;possessStarId</t>
  </si>
  <si>
    <t>安徽淮南</t>
  </si>
  <si>
    <t>婆罗门特</t>
  </si>
  <si>
    <t>虚拟演绎真实情绪，沉浸式解锁多样故事</t>
  </si>
  <si>
    <t>https://v.douyin.com/bsBad7Zk7b8/</t>
  </si>
  <si>
    <t>https://www.xingtu.cn/ad/creator/author-homepage/douyin-video/7635473884044591114?market_track_id=X0A0TT0OK4O3E9S32K2V&amp;search_session_id=7652610646068068388&amp;possessStarId</t>
  </si>
  <si>
    <t>韦康vico</t>
  </si>
  <si>
    <t>技术流潮男上线 擅长各类创意特效</t>
  </si>
  <si>
    <t>ywk0921</t>
  </si>
  <si>
    <t>https://v.douyin.com/UYCTfS6/</t>
  </si>
  <si>
    <t>https://www.xingtu.cn/ad/creator/author-homepage/douyin-video/6639507729494835203?market_track_id=JFPBV8FGS65JDHU9CIAY&amp;search_session_id=7622928305519394852&amp;possessStarId</t>
  </si>
  <si>
    <t>焱公子</t>
  </si>
  <si>
    <t>AI 时代普通人的成长陪跑者分享 AI 工具、AI 文案、AI 短剧、AI 变现用科技赋能职场与个人副业</t>
  </si>
  <si>
    <t>yangongzi1009</t>
  </si>
  <si>
    <t>https://v.douyin.com/6WGiXLIyxQE/</t>
  </si>
  <si>
    <t>https://www.xingtu.cn/ad/creator/author-homepage/douyin-video/6870167326688280589?market_track_id=ZONXXADQ4OZNM1MUUH2F&amp;search_session_id=7634049273059115027&amp;possessStarId</t>
  </si>
  <si>
    <t>昆明</t>
  </si>
  <si>
    <t>旭羊羊</t>
  </si>
  <si>
    <t>深耕 AI 特效创作 3 年，精通 Stable Diffusion、Midjourney 等工具，擅长将 AI 技术与创意视觉融合，打造爆款短视频特效。风格多元，涵盖赛博朋克、国风奇幻、萌系治愈等，单条特效视频最高播放破千万。擅长定制化 AI 特效方案，适配品牌营销、剧情短片、创意混剪等场景，助力内容高效破圈。</t>
  </si>
  <si>
    <t>https://v.douyin.com/AS4wpBAUDes/</t>
  </si>
  <si>
    <t>https://www.xingtu.cn/ad/creator/author-homepage/douyin-video/7506029412951326771?market_track_id=WHWTNG80Q9K6DZXOV7L4&amp;search_session_id=7624305749833531438&amp;possessStarId</t>
  </si>
  <si>
    <t>河南周口</t>
  </si>
  <si>
    <t>颜良文丑Jackie</t>
  </si>
  <si>
    <t>资深制片人 监制 导演 AI影像创作者 描绘时间流逝</t>
  </si>
  <si>
    <t>https://v.douyin.com/ssdLwPG90CA/</t>
  </si>
  <si>
    <t>https://www.xingtu.cn/ad/creator/author-homepage/douyin-video/7377787968385187855?market_track_id=3QSRHL8NXF8L0U800IGS&amp;search_session_id=7641102421632450603&amp;possessStarId</t>
  </si>
  <si>
    <t>问尘</t>
  </si>
  <si>
    <r>
      <rPr>
        <sz val="10"/>
        <color rgb="FF08090C"/>
        <rFont val="微软雅黑"/>
        <charset val="134"/>
      </rPr>
      <t>专注 AI CG 数字艺术</t>
    </r>
    <r>
      <rPr>
        <sz val="10"/>
        <color rgb="FF08090C"/>
        <rFont val="宋体-简"/>
        <charset val="134"/>
      </rPr>
      <t>✨</t>
    </r>
  </si>
  <si>
    <t>https://v.douyin.com/-AtFbCmykKI/</t>
  </si>
  <si>
    <t>https://www.xingtu.cn/ad/creator/author-homepage/douyin-video/7601476604249767974?market_track_id=SLTWP75PEQ20U9FL9PG7&amp;search_session_id=7647067843097378835&amp;possessStarId</t>
  </si>
  <si>
    <t>洛元可可</t>
  </si>
  <si>
    <r>
      <rPr>
        <sz val="10"/>
        <color rgb="FF08090C"/>
        <rFont val="微软雅黑"/>
        <charset val="134"/>
      </rPr>
      <t>在流淌的梦境里，收集失散的星芒</t>
    </r>
    <r>
      <rPr>
        <sz val="10"/>
        <color rgb="FF08090C"/>
        <rFont val="宋体-简"/>
        <charset val="134"/>
      </rPr>
      <t>✨</t>
    </r>
  </si>
  <si>
    <t>https://v.douyin.com/0ktqD7Kq-TQ/</t>
  </si>
  <si>
    <t>https://www.xingtu.cn/ad/creator/author-homepage/douyin-video/7627508508640051254?market_track_id=QE37THH7JJBLBJFAGXRZ&amp;search_session_id=7632240025220661291&amp;possessStarId</t>
  </si>
  <si>
    <t>AI动画</t>
  </si>
  <si>
    <t>臭猫/疯狐狸</t>
  </si>
  <si>
    <t>AI 动画脑洞剧场，搞笑剧情持续输出</t>
  </si>
  <si>
    <t>https://v.douyin.com/HPMc3icu6YY/</t>
  </si>
  <si>
    <t>https://www.xingtu.cn/ad/creator/author-homepage/douyin-video/7481882242390687753?market_track_id=0ARJGVBYWZNTN3VGE46K&amp;search_session_id=7626256737704345663&amp;possessStarId</t>
  </si>
  <si>
    <t>落九乌</t>
  </si>
  <si>
    <t>《侵舟》更新中，富家少爷x黑老大</t>
  </si>
  <si>
    <t>https://v.douyin.com/MB0Z_AbCSGo/</t>
  </si>
  <si>
    <t>https://www.xingtu.cn/ad/creator/author-homepage/douyin-video/7619278628093722633?market_track_id=P2A4SRHLHMIVOH4A2SGJ&amp;search_session_id=7637812841416032262&amp;possessStarId</t>
  </si>
  <si>
    <t>龙腾呀</t>
  </si>
  <si>
    <t>国风 AI 动画｜以笔墨入山河，用动画绘东方浪漫</t>
  </si>
  <si>
    <t>https://v.douyin.com/YhQ7LK9VKPk/</t>
  </si>
  <si>
    <t>https://www.xingtu.cn/ad/creator/author-homepage/douyin-video/7362933368834605066?market_track_id=8AFLJZ5TI0LT3RANBN48&amp;search_session_id=7639311367719272511&amp;possessStarId</t>
  </si>
  <si>
    <t>贵州</t>
  </si>
  <si>
    <t>鹿上月</t>
  </si>
  <si>
    <t>每天一个新次元造型，AI 变装持续更新</t>
  </si>
  <si>
    <t>lsy_020315_xy</t>
  </si>
  <si>
    <t>https://v.douyin.com/irmRQ7jq714/</t>
  </si>
  <si>
    <t>https://www.xingtu.cn/ad/creator/author-homepage/douyin-video/7363187233316847642?market_track_id=D2N0M6CU60C8A6CFUWIT&amp;search_session_id=7651510901929361427&amp;possessStarId</t>
  </si>
  <si>
    <t>AI学习</t>
  </si>
  <si>
    <t>JINJIN AI</t>
  </si>
  <si>
    <t>成人从零学习英语
持续更新AI电影英语</t>
  </si>
  <si>
    <t>https://v.douyin.com/VMyx4zmbIXg/</t>
  </si>
  <si>
    <t>https://www.xingtu.cn/ad/creator/author-homepage/douyin-video/7620104182401335331?market_track_id=P7JOPZZ92JW9AVJOQK2Y&amp;search_session_id=7637834643555614763&amp;possessStarId</t>
  </si>
  <si>
    <t>深圳</t>
  </si>
  <si>
    <t>AI舞蹈</t>
  </si>
  <si>
    <t>飞船丢了</t>
  </si>
  <si>
    <t>虚实共舞，AI 与真人碰撞别样舞姿</t>
  </si>
  <si>
    <t>https://v.douyin.com/G0GFrYU51lg/</t>
  </si>
  <si>
    <t>https://www.xingtu.cn/ad/creator/author-homepage/douyin-video/7609307880759492662?market_track_id=NU6L8YR47IDPXL9SDHA8&amp;search_session_id=7649285033483894803&amp;possessStarId</t>
  </si>
  <si>
    <t>英国</t>
  </si>
  <si>
    <t>AI变装</t>
  </si>
  <si>
    <t>擅长吃泡面</t>
  </si>
  <si>
    <t>一键解锁百变风格氛围感拉满｜沉浸式视觉换装</t>
  </si>
  <si>
    <t>19940308mm</t>
  </si>
  <si>
    <t>https://v.douyin.com/gdMdERiuET0/</t>
  </si>
  <si>
    <t>https://www.xingtu.cn/ad/creator/author-homepage/douyin-video/7043132477740679207?market_track_id=AH013TYWVVR7GYL911T3&amp;search_session_id=7639288645958893609&amp;possessStarId</t>
  </si>
  <si>
    <t>AI宠物</t>
  </si>
  <si>
    <t>边牧李小舞</t>
  </si>
  <si>
    <t>治愈系 AI 萌宠乐园，承包你的所有可爱💛</t>
  </si>
  <si>
    <t>https://v.douyin.com/z9CxAQqc7wY/</t>
  </si>
  <si>
    <t>https://www.xingtu.cn/ad/creator/author-homepage/douyin-video/7618229248842694662?market_track_id=4Y23JLOU8Y0FG8IF1SPX&amp;search_session_id=7652610568465711140&amp;possessStarId</t>
  </si>
  <si>
    <t>AI音乐</t>
  </si>
  <si>
    <t>鲁不班.will</t>
  </si>
  <si>
    <t>虚拟数字人 · 我们不是专业音乐人 我们只是用AI，打捞那些沉没的心事，唱成歌</t>
  </si>
  <si>
    <t>lububan.will</t>
  </si>
  <si>
    <t>https://v.douyin.com/YAOMVoCbL_s/</t>
  </si>
  <si>
    <t>https://www.xingtu.cn/ad/creator/author-homepage/douyin-video/7572631579546255396?market_track_id=IU5TNTQSW2CY6PWX68OF&amp;search_session_id=7652301459792429098&amp;possessStarId</t>
  </si>
  <si>
    <t>J波斯</t>
  </si>
  <si>
    <t>原创《强哥语录：歪理正传》更新中</t>
  </si>
  <si>
    <t>https://v.douyin.com/xMCNbhmBsG8/</t>
  </si>
  <si>
    <t>https://www.xingtu.cn/ad/creator/author-homepage/douyin-video/7526531231819923507?market_track_id=HP99WI6RIH8PWJGTTB2E&amp;search_session_id=7655233211836629011&amp;possessStarId</t>
  </si>
  <si>
    <t>巨人博就是我</t>
  </si>
  <si>
    <t>来自横店的影视造型师</t>
  </si>
  <si>
    <t>jurenbo0722</t>
  </si>
  <si>
    <t>https://v.douyin.com/jivPEgcvLGY/</t>
  </si>
  <si>
    <t>https://www.xingtu.cn/ad/creator/author-homepage/douyin-video/7110396134161383460?market_track_id=8VFN3T10L6C57B8ALLA5&amp;search_session_id=7652301424928276534&amp;possessStarId</t>
  </si>
  <si>
    <t>金华</t>
  </si>
  <si>
    <t>煎饼</t>
  </si>
  <si>
    <t>正在更新《星星落在路途上》</t>
  </si>
  <si>
    <t>mengmeng9996668</t>
  </si>
  <si>
    <t>https://v.douyin.com/sqDY1bGdHIo/</t>
  </si>
  <si>
    <t>朗</t>
  </si>
  <si>
    <t>以 AI 为笔，写尽世间悬疑与遗憾</t>
  </si>
  <si>
    <t>https://v.douyin.com/TwKF5RkOQDw/</t>
  </si>
  <si>
    <t>乖乖橘萝贝</t>
  </si>
  <si>
    <t>AI 打工小猫在线营业🐾</t>
  </si>
  <si>
    <t>Dy66xyx</t>
  </si>
  <si>
    <t>https://v.douyin.com/UPWHG3BNvVE/</t>
  </si>
  <si>
    <t>https://www.xingtu.cn/ad/creator/author-homepage/douyin-video/6934975740911812616?market_track_id=UXGJGN1S8OW96N1N60IZ&amp;search_session_id=7652303328961576979&amp;possessStarId</t>
  </si>
  <si>
    <t>波妞波力</t>
  </si>
  <si>
    <t>可爱元气，记录快乐治愈瞬间</t>
  </si>
  <si>
    <t>https://v.douyin.com/F_qOMt3MQVw/</t>
  </si>
  <si>
    <t>https://www.xingtu.cn/ad/creator/author-homepage/douyin-video/6947779215253045284?market_track_id=7W8L4D9L8NWLRISYCB63&amp;search_session_id=7626254476227379254&amp;possessStarId</t>
  </si>
  <si>
    <t>郑州</t>
  </si>
  <si>
    <t>云端避风港-Dream Shelter</t>
  </si>
  <si>
    <t>AI 特效场景原创创作极致氛围感庇护所视觉渲染用 AI 构筑专属幻境避风港</t>
  </si>
  <si>
    <t>https://v.douyin.com/hBhMJmad13A/</t>
  </si>
  <si>
    <t>https://www.xingtu.cn/ad/creator/author-homepage/douyin-video/7581347930276102185?market_track_id=RDM6252254OZR14FP29P&amp;search_session_id=7639308600611553322&amp;possessStarId</t>
  </si>
  <si>
    <t>开封</t>
  </si>
  <si>
    <t>哈基乱剪</t>
  </si>
  <si>
    <t>搞笑的AI短剧</t>
  </si>
  <si>
    <t>hajiyu</t>
  </si>
  <si>
    <t>https://v.douyin.com/Pl5jHqkS9KQ/</t>
  </si>
  <si>
    <t>https://www.xingtu.cn/ad/creator/author-homepage/douyin-video/7454240900042981426?market_track_id=HO6ETGS50VN9MXQF5UBI&amp;search_session_id=7647047159359324196&amp;possessStarId</t>
  </si>
  <si>
    <t>广州番禺</t>
  </si>
  <si>
    <t>哈喽TERRY</t>
  </si>
  <si>
    <t>AI 暖心短剧｜治愈遗憾与心酸</t>
  </si>
  <si>
    <t>https://v.douyin.com/W3-0f0QMULU/</t>
  </si>
  <si>
    <t>https://www.xingtu.cn/ad/creator/author-homepage/douyin-video/7037114785086832677?market_track_id=HSNMTYVURHV8CO97LKV8&amp;search_session_id=7647045220441702454&amp;possessStarId</t>
  </si>
  <si>
    <t>演不下去就摆烂</t>
  </si>
  <si>
    <t>分享有趣的搞笑剧情</t>
  </si>
  <si>
    <t>https://v.douyin.com/9optTPsJdYs/</t>
  </si>
  <si>
    <t>https://www.xingtu.cn/ad/creator/author-homepage/douyin-video/7537202012211904550?market_track_id=3MDY99Z82VAUE2J1ZOA1&amp;search_session_id=7647048091610923071&amp;possessStarId</t>
  </si>
  <si>
    <t>河北唐山</t>
  </si>
  <si>
    <t>水饺瞎剪</t>
  </si>
  <si>
    <t>逐步更新原创反骨仔系列作品</t>
  </si>
  <si>
    <t>https://v.douyin.com/ZT-2ZOcpXRE/</t>
  </si>
  <si>
    <t>https://www.xingtu.cn/ad/creator/author-homepage/douyin-video/7522818164045021210?market_track_id=L0JOA4SZI2EX1K4NB4QO&amp;search_session_id=7647048878654914603&amp;possessStarId</t>
  </si>
  <si>
    <t>翰游纪</t>
  </si>
  <si>
    <t>🎨现役AIGC导演｜传统电影手艺人 🪐《翰游纪》原创单元系列更新中</t>
  </si>
  <si>
    <t>https://v.douyin.com/hJgHTaEunqM/</t>
  </si>
  <si>
    <t>https://www.xingtu.cn/ad/creator/author-homepage/douyin-video/7645244133809389618?market_track_id=G9BWF5G8YC81T4LPM63B&amp;search_session_id=7647065365490876470&amp;possessStarId</t>
  </si>
  <si>
    <t>小郭导</t>
  </si>
  <si>
    <t>以 AI 镜头编织温情故事，捕捉生活里的善意与感动。愿每一段剧情，都能治愈疲惫，予你前行的力量。</t>
  </si>
  <si>
    <t>https://v.douyin.com/B2bb7EPLkPc/</t>
  </si>
  <si>
    <t>https://www.xingtu.cn/ad/creator/author-homepage/douyin-video/7641417350033440777?market_track_id=2IXA8R674NS46QD0N574&amp;search_session_id=7657024872878456873&amp;possessStarId</t>
  </si>
  <si>
    <t>安徽</t>
  </si>
  <si>
    <t>古天鸡</t>
  </si>
  <si>
    <t>专注 AI 视频创作 / AI 电影感调色 / AI 脚本分镜实拍 ×AI 技术双驱动，普通人也能拍大片</t>
  </si>
  <si>
    <t>Gutianji</t>
  </si>
  <si>
    <t>https://v.douyin.com/wn1VCdSMmv4/</t>
  </si>
  <si>
    <t>https://www.xingtu.cn/ad/creator/author-homepage/douyin-video/6870160766486446094?market_track_id=CD3TDPZG7RT4QWZMER3J&amp;search_session_id=7631409407209488425&amp;possessStarId</t>
  </si>
  <si>
    <r>
      <rPr>
        <sz val="10"/>
        <color rgb="FF08090C"/>
        <rFont val="微软雅黑"/>
        <charset val="134"/>
      </rPr>
      <t>幻梦</t>
    </r>
    <r>
      <rPr>
        <sz val="10"/>
        <color rgb="FF08090C"/>
        <rFont val="宋体-简"/>
        <charset val="134"/>
      </rPr>
      <t>❤</t>
    </r>
    <r>
      <rPr>
        <sz val="10"/>
        <color rgb="FF08090C"/>
        <rFont val="微软雅黑"/>
        <charset val="134"/>
      </rPr>
      <t>AI剧场</t>
    </r>
  </si>
  <si>
    <t>专注AI短剧</t>
  </si>
  <si>
    <t>https://v.douyin.com/JB6vA_Eu7ec/</t>
  </si>
  <si>
    <t>https://www.xingtu.cn/ad/creator/author-homepage/douyin-video/7334674029195984923?market_track_id=YAH9TMP9Y5EBJ3RZ5KYF&amp;search_session_id=7624305788391342089&amp;possessStarId</t>
  </si>
  <si>
    <t>梦同游</t>
  </si>
  <si>
    <t>全 AI 原创｜暗黑国风｜高燃打斗｜反转剧情</t>
  </si>
  <si>
    <t>dt_team</t>
  </si>
  <si>
    <t>https://v.douyin.com/i-f08rUz1go/</t>
  </si>
  <si>
    <t>https://www.xingtu.cn/ad/creator/author-homepage/douyin-video/7557187405552287763?market_track_id=54NTXZMGVNUXB3SRJ4W3&amp;search_session_id=7629188699490484260&amp;possessStarId</t>
  </si>
  <si>
    <t>邵锐杰</t>
  </si>
  <si>
    <t>“用影像记录人间，用 AI 解读生活” 视觉中国 2023 年度最佳摄影师，编导摄影兼具，AI 短剧直击人生百态</t>
  </si>
  <si>
    <t>v19705140973</t>
  </si>
  <si>
    <t>https://v.douyin.com/e9J8jZC4_nw/</t>
  </si>
  <si>
    <t>https://www.xingtu.cn/ad/creator/author-homepage/douyin-video/7316816826686504975?market_track_id=384TSJAL3ENL24EOHUWS&amp;search_session_id=7631831016235581481&amp;possessStarId</t>
  </si>
  <si>
    <t>眨眨兽</t>
  </si>
  <si>
    <t>AI 剧情创作者，用脑洞演绎反转短剧。悬疑甜宠、高能爽剧每日更新，带你沉浸式追剧</t>
  </si>
  <si>
    <t>https://v.douyin.com/y0TJDD3okV4/</t>
  </si>
  <si>
    <t>https://www.xingtu.cn/ad/creator/author-homepage/douyin-video/7523887694783447078?market_track_id=IF4IHLCRYSLK4Q54MX3C&amp;search_session_id=7628115183684845604&amp;possessStarId</t>
  </si>
  <si>
    <t>红三地HONGR3D</t>
  </si>
  <si>
    <t>原创虚拟IP：Top陶伯肖 Beni白逆荣
原创短剧 「芯动一秒」</t>
  </si>
  <si>
    <t>tianxiayitiaoxin</t>
  </si>
  <si>
    <t>https://v.douyin.com/w_MXUFE6iWU/</t>
  </si>
  <si>
    <t>https://www.xingtu.cn/ad/creator/author-homepage/douyin-video/7591031574439657510?market_track_id=GFPIPWW2YS33NDYO8P5E&amp;search_session_id=7657024818206261267&amp;possessStarId</t>
  </si>
  <si>
    <t>衔昭昭</t>
  </si>
  <si>
    <t>新人导演执导AI短剧</t>
  </si>
  <si>
    <t>XXZZ4722</t>
  </si>
  <si>
    <t>https://v.douyin.com/6Pw1LELCT_A/</t>
  </si>
  <si>
    <t>https://www.xingtu.cn/ad/creator/author-homepage/douyin-video/7638556505788121134?market_track_id=V77AKIJXVN4GTDA8S1RU&amp;search_session_id=7657024937342976054&amp;possessStarId</t>
  </si>
  <si>
    <t>资阳</t>
  </si>
  <si>
    <t>探针AIGC</t>
  </si>
  <si>
    <t>用AI来表达想法</t>
  </si>
  <si>
    <t>https://v.douyin.com/2cbX7DFaMJI/</t>
  </si>
  <si>
    <t>https://www.xingtu.cn/ad/creator/author-homepage/douyin-video/7632572327645216787?market_track_id=3QN2JFG2608L24029HR7&amp;search_session_id=7654515671049076778&amp;possessStarId</t>
  </si>
  <si>
    <t>小军同学</t>
  </si>
  <si>
    <t>AI 造故事，故事造惊喜</t>
  </si>
  <si>
    <t>zhaoxiaogou2024</t>
  </si>
  <si>
    <t>https://v.douyin.com/tPcNHgunlFI/</t>
  </si>
  <si>
    <t>江苏</t>
  </si>
  <si>
    <t>编导徐JJ（AIGC）</t>
  </si>
  <si>
    <t>无人演绎的虚拟剧情，盛满人间真实悲欢。</t>
  </si>
  <si>
    <t>xujunjie001001</t>
  </si>
  <si>
    <t>https://v.douyin.com/XhbH9GkKQ54/</t>
  </si>
  <si>
    <t>南昌</t>
  </si>
  <si>
    <t>编导-叁帧</t>
  </si>
  <si>
    <t>希望用ai来传递更多的爱❤</t>
  </si>
  <si>
    <t>https://v.douyin.com/4N3gD0K6Z6c/</t>
  </si>
  <si>
    <t>辽宁鞍山</t>
  </si>
  <si>
    <t>MoMoVlog</t>
  </si>
  <si>
    <t>ee们，欢迎来到咪的世界，咪爱你们！
momo的100个故事短片更新中 5/100</t>
  </si>
  <si>
    <t>https://v.douyin.com/f0KDVW2xn64/</t>
  </si>
  <si>
    <t>https://www.xingtu.cn/ad/creator/author-homepage/douyin-video/7631966625549254702?market_track_id=DV1N1J27CAOSHLT32PES&amp;search_session_id=7654515299475767337&amp;possessStarId</t>
  </si>
  <si>
    <t>方兴未AI</t>
  </si>
  <si>
    <t>AI导演｜LibTV专业作者｜小云雀优质作者
建立一个自己信任的梦境，控制梦的结构，走向、色彩、情绪，以上帝之手。</t>
  </si>
  <si>
    <t>https://v.douyin.com/H14yYgImzQ4/</t>
  </si>
  <si>
    <t>https://www.xingtu.cn/ad/creator/author-homepage/douyin-video/7616610127352692778?market_track_id=RKSS3DQXY8L4PLLDQPOM&amp;search_session_id=7657025735147995190&amp;possessStarId</t>
  </si>
  <si>
    <t>山东</t>
  </si>
  <si>
    <t>张镜</t>
  </si>
  <si>
    <t>李让工作室
AIGC专业特效</t>
  </si>
  <si>
    <t>https://v.douyin.com/mt9gwbM9ISI/</t>
  </si>
  <si>
    <t>玩AI的小笼包</t>
  </si>
  <si>
    <t>解锁 AI 脑洞宇宙，用虚拟画面，演尽奇趣故事</t>
  </si>
  <si>
    <t>xiaolongbao0628</t>
  </si>
  <si>
    <t>https://v.douyin.com/M-hwHn6Mk8c/</t>
  </si>
  <si>
    <t>https://www.xingtu.cn/ad/creator/author-homepage/douyin-video/7026722293288009764?market_track_id=NQB6XRGXCU0H6HPT61FT&amp;search_session_id=7650021232074784787&amp;possessStarId</t>
  </si>
  <si>
    <t>故事手-叶同学</t>
  </si>
  <si>
    <t>AI 演绎温情故事，治愈每一个瞬间💛</t>
  </si>
  <si>
    <t>https://v.douyin.com/iy47hAgUhpM/</t>
  </si>
  <si>
    <t>鹤知</t>
  </si>
  <si>
    <t>专注 AI 写实短片</t>
  </si>
  <si>
    <t>https://v.douyin.com/I6j2Bx53lDE/</t>
  </si>
  <si>
    <t>https://www.xingtu.cn/ad/creator/author-homepage/douyin-video/7639620184264671268?market_track_id=RSJ8MJZ4RPIOYMYPJZP6&amp;search_session_id=7657026175599968310&amp;possessStarId</t>
  </si>
  <si>
    <t>失控的清明梦</t>
  </si>
  <si>
    <t>沉浸式短剧持续更新治愈、悬疑、走心全都有</t>
  </si>
  <si>
    <t>https://v.douyin.com/IiCLn0XLAdg/</t>
  </si>
  <si>
    <t>Thxfish</t>
  </si>
  <si>
    <t>用 AI 造一场温柔的梦
把生活里的遗憾与温暖，拍成电影</t>
  </si>
  <si>
    <t>https://v.douyin.com/B_EmQ4TVM-o/</t>
  </si>
  <si>
    <t>Luke.</t>
  </si>
  <si>
    <t>Aigc创作者</t>
  </si>
  <si>
    <t>https://v.douyin.com/FMgnoFxnsqs/</t>
  </si>
  <si>
    <t>ALEX | 在下柿半仙</t>
  </si>
  <si>
    <t>以梦为马 骑着AIGC的老艺术家</t>
  </si>
  <si>
    <t>https://v.douyin.com/gUyiw-L1uIw/</t>
  </si>
  <si>
    <t>人生放映机</t>
  </si>
  <si>
    <t>深耕治愈 / 现实向 AI 短剧｜全流程原创自制｜用镜头复刻真实，用故事治愈平凡</t>
  </si>
  <si>
    <t>CMengQin_Ai</t>
  </si>
  <si>
    <t>https://v.douyin.com/OJqDukrcLWM/</t>
  </si>
  <si>
    <t>https://www.xingtu.cn/ad/creator/author-homepage/douyin-video/6870164065088438286?market_track_id=U7Z9MARLIGSE9VTY7NUS&amp;search_session_id=7633340954577846335&amp;possessStarId</t>
  </si>
  <si>
    <t>Luxmink</t>
  </si>
  <si>
    <t>AI 演绎百态故事，每一幕都藏惊喜，追剧不打烊</t>
  </si>
  <si>
    <t>luxmink0714</t>
  </si>
  <si>
    <t>https://v.douyin.com/hzhQoJLBCvA/</t>
  </si>
  <si>
    <t>AI TALK</t>
  </si>
  <si>
    <t>国内顶尖的AI内容厂牌。我们是《乔布斯对话马斯克》、虚拟歌手Yuri等爆款内容的幕后团队。我们融合顶尖技术与美学创意，是人民日报、央视及很多消费品牌的官方合作伙伴，并为众多行业领军品牌提供全链路AI解决方案。从定制超写实数字人到打造电影级视觉叙事，我们致力于用AI为客户创造卓越的商业与艺术价值。</t>
  </si>
  <si>
    <t>hanqing.11</t>
  </si>
  <si>
    <t>https://v.douyin.com/6bMPaA7fG90/</t>
  </si>
  <si>
    <t>https://www.xingtu.cn/ad/creator/author-homepage/douyin-video/7224344761962856503?market_track_id=B7RWPNQSBSHF29ZD0L20&amp;search_session_id=7629190609597366308&amp;possessStarId</t>
  </si>
  <si>
    <t>AI偶像</t>
  </si>
  <si>
    <t>Yuri尤栗</t>
  </si>
  <si>
    <t>AI 原生歌手 不完美才真实蓝发数字人｜不讨好｜爱怼人｜不转人工</t>
  </si>
  <si>
    <t>https://v.douyin.com/QAWr4a_e7Jc/</t>
  </si>
  <si>
    <t>https://www.xingtu.cn/ad/creator/author-homepage/douyin-video/7555536932164337714?market_track_id=AIJBSKEVCLRRZECKMTTL&amp;search_session_id=7629190656518930451&amp;possessStarId</t>
  </si>
  <si>
    <t>白落铭</t>
  </si>
  <si>
    <t>一人包办全流程创作｜专注 AI 视觉特效 / 角色视频｜技术流 + 创意拉满｜高赞爆款频出｜欢迎品牌定制合作</t>
  </si>
  <si>
    <t>BLM00100</t>
  </si>
  <si>
    <t>https://v.douyin.com/LTtHusEvNQE/</t>
  </si>
  <si>
    <t>https://www.xingtu.cn/ad/creator/author-homepage/douyin-video/7385825556682244146?market_track_id=Q6862J8CIYW0PCTBFHND&amp;search_session_id=7634721982612881418&amp;possessStarId</t>
  </si>
  <si>
    <t>青山坤</t>
  </si>
  <si>
    <t>成长系视觉特效博主，带你看不一样的4K世界。</t>
  </si>
  <si>
    <t>Qingshankun</t>
  </si>
  <si>
    <t>https://v.douyin.com/iR6RY8xk/</t>
  </si>
  <si>
    <t>https://www.xingtu.cn/ad/creator/author-homepage/douyin-video/6728928327324663822?market_track_id=TA5FNCVHMQOB0H1INNJ3&amp;search_session_id=7622928402127011876&amp;possessStarId</t>
  </si>
  <si>
    <t>奇AI歌的视界</t>
  </si>
  <si>
    <t>用 AI 解锁全新音乐视界，打造潮流听觉盛宴。每日更新 AI 原创歌曲、混音与视觉创作，带你感受科技与旋律的碰撞</t>
  </si>
  <si>
    <t>https://v.douyin.com/EkzL8hXfw_0/</t>
  </si>
  <si>
    <t>https://www.xingtu.cn/ad/creator/author-homepage/douyin-video/7076022999010246670?market_track_id=TP4JQXRBOVCA39PEGG1F&amp;search_session_id=7628115189032140819&amp;possessStarId</t>
  </si>
  <si>
    <t>湖北</t>
  </si>
  <si>
    <t>凯里奇ChasingTheOne</t>
  </si>
  <si>
    <t>AI视觉艺术家</t>
  </si>
  <si>
    <t>Kyriech027</t>
  </si>
  <si>
    <t>https://v.douyin.com/n-D-n5nMUbs/</t>
  </si>
  <si>
    <t>https://www.xingtu.cn/ad/creator/author-homepage/douyin-video/6674949652573323275?market_track_id=1LGUYOCMPA47E47UQMC9&amp;search_session_id=7622928417927446564&amp;possessStarId</t>
  </si>
  <si>
    <t>阿伯的怪视界</t>
  </si>
  <si>
    <t>欢迎进入外星人频道</t>
  </si>
  <si>
    <t>https://v.douyin.com/shGM9s6wG0I/</t>
  </si>
  <si>
    <t>https://www.xingtu.cn/ad/creator/author-homepage/douyin-video/7589922482291736603?market_track_id=GUKJMMXLNW07Q700SIYS&amp;search_session_id=7622928571547353124&amp;possessStarId</t>
  </si>
  <si>
    <t>散修造梦师</t>
  </si>
  <si>
    <t>梦境记录者｜祝大家平安幸福</t>
  </si>
  <si>
    <t>https://v.douyin.com/LoxpBEUN45Y/</t>
  </si>
  <si>
    <t>https://www.xingtu.cn/ad/creator/author-homepage/douyin-video/7530645292538921010?market_track_id=IZB2XIZL6BR5ZH467HBS&amp;search_session_id=7626258083607068678&amp;possessStarId</t>
  </si>
  <si>
    <t>解压实验室</t>
  </si>
  <si>
    <t>带你领略奇妙的AI世界</t>
  </si>
  <si>
    <t>https://v.douyin.com/Af3Bo2gPe0M/</t>
  </si>
  <si>
    <t>https://www.xingtu.cn/ad/creator/author-homepage/douyin-video/7237725124474961923?market_track_id=GQRM0MLMU57OZXBAY1GR&amp;search_session_id=7622928548961140777&amp;possessStarId</t>
  </si>
  <si>
    <t>河北保定</t>
  </si>
  <si>
    <t>小朱佩琪66</t>
  </si>
  <si>
    <t>持续更新ai鬼畜和各种鬼畜剧</t>
  </si>
  <si>
    <t>xzpq66.</t>
  </si>
  <si>
    <t>https://v.douyin.com/T8NVT1_G4fQ/</t>
  </si>
  <si>
    <t>https://www.xingtu.cn/ad/creator/author-homepage/douyin-video/7017754995252527141?market_track_id=P1M4D03YLOFTVC68OZD6&amp;search_session_id=7622928571547598884&amp;possessStarId</t>
  </si>
  <si>
    <t>世宇</t>
  </si>
  <si>
    <t>沉浸 AI 视觉，解锁氛围感极致转场</t>
  </si>
  <si>
    <t>https://v.douyin.com/JXvB1KiF5qo/</t>
  </si>
  <si>
    <t>一尘心访</t>
  </si>
  <si>
    <t>AIGC创作者 用AI表达爱、传递爱</t>
  </si>
  <si>
    <t>zz10000003</t>
  </si>
  <si>
    <t>https://v.douyin.com/0bfqy99DJNo/</t>
  </si>
  <si>
    <t>https://www.xingtu.cn/ad/creator/author-homepage/douyin-video/7045554789182079014?market_track_id=ARCKKRT89CJUKX8AB0WU&amp;search_session_id=7648850011572387859&amp;possessStarId</t>
  </si>
  <si>
    <t>设计师HU</t>
  </si>
  <si>
    <t>AI 赋能创作，每一份作品都别出心裁</t>
  </si>
  <si>
    <t>Laohu_shanghai</t>
  </si>
  <si>
    <t>https://v.douyin.com/nHiEbIZNtmM/</t>
  </si>
  <si>
    <t>灵悦睡不醒</t>
  </si>
  <si>
    <t>用 AI 塑造鲜活角色，解锁不一样的次元人格</t>
  </si>
  <si>
    <t>https://v.douyin.com/p69cMRN3COc/</t>
  </si>
  <si>
    <t>石家庄</t>
  </si>
  <si>
    <t>喵小橘将军</t>
  </si>
  <si>
    <t>全网最帅橘猫动画</t>
  </si>
  <si>
    <t>https://v.douyin.com/VNm6Ahf2ThY/</t>
  </si>
  <si>
    <t>https://www.xingtu.cn/ad/creator/author-homepage/douyin-video/7565435245514260531?market_track_id=GNDIPQ25U8VFY0JIRSW0&amp;search_session_id=7657026177261502527&amp;possessStarId</t>
  </si>
  <si>
    <t>鼠咪喵喵屋</t>
  </si>
  <si>
    <t>喵星人的奇妙日常，全由 AI 动画演绎</t>
  </si>
  <si>
    <t>https://v.douyin.com/foLjMqFfoPY/</t>
  </si>
  <si>
    <t>https://www.xingtu.cn/ad/creator/author-homepage/douyin-video/7624764761205964836?market_track_id=DDJGNUC5VIOV5RMMI3SF&amp;search_session_id=7649318166262186020&amp;possessStarId</t>
  </si>
  <si>
    <t>湖南溆浦</t>
  </si>
  <si>
    <t>ai老韩</t>
  </si>
  <si>
    <t>凡人修仙传二创</t>
  </si>
  <si>
    <t>https://v.douyin.com/-aZmKXHY7wY/</t>
  </si>
  <si>
    <t>https://www.xingtu.cn/ad/creator/author-homepage/douyin-video/7568728914202902554?market_track_id=SRGJLDIFDKC3RCYEDOWU&amp;search_session_id=7622929001283387446&amp;possessStarId</t>
  </si>
  <si>
    <t>小u今天吃什么</t>
  </si>
  <si>
    <t>AI美食动画</t>
  </si>
  <si>
    <t>caijinxi666666</t>
  </si>
  <si>
    <t>https://v.douyin.com/5FsqKplJ3kY/</t>
  </si>
  <si>
    <t>https://www.xingtu.cn/ad/creator/author-homepage/douyin-video/7578844651264671759?market_track_id=NX2WUUGPW0ON0MAB10FC&amp;search_session_id=7622928657816010758&amp;possessStarId</t>
  </si>
  <si>
    <t>小U吃播</t>
  </si>
  <si>
    <t>次元干饭人</t>
  </si>
  <si>
    <t>https://v.douyin.com/53J1L5ipAy8/</t>
  </si>
  <si>
    <t>https://www.xingtu.cn/ad/creator/author-homepage/douyin-video/7599481995831279625?market_track_id=1R754RQW1QFX6TUE9PAS&amp;search_session_id=7622928863710101567&amp;possessStarId</t>
  </si>
  <si>
    <t>阮绵绵</t>
  </si>
  <si>
    <r>
      <rPr>
        <sz val="10"/>
        <color rgb="FF08090C"/>
        <rFont val="微软雅黑"/>
        <charset val="134"/>
      </rPr>
      <t>快穿局优秀员工“阮绵绵”向大家报道つ</t>
    </r>
    <r>
      <rPr>
        <sz val="10"/>
        <color rgb="FF08090C"/>
        <rFont val="宋体-简"/>
        <charset val="134"/>
      </rPr>
      <t>♡⊂</t>
    </r>
  </si>
  <si>
    <t>https://v.douyin.com/mvtdC8RoLBs/</t>
  </si>
  <si>
    <t>猫又菌</t>
  </si>
  <si>
    <t>荒野求生及其他aigc短片系列视频持续更新ing</t>
  </si>
  <si>
    <t>https://v.douyin.com/9u-P4VqoLWE/</t>
  </si>
  <si>
    <t>https://www.xingtu.cn/ad/creator/author-homepage/douyin-video/7496472834017853490?market_track_id=3TCLZ8KXK5HDFCAGJQK8&amp;search_session_id=7626685380552704041&amp;possessStarId</t>
  </si>
  <si>
    <t>魔女不熬夜</t>
  </si>
  <si>
    <t>王者AI 动画剧场</t>
  </si>
  <si>
    <t>https://v.douyin.com/6nWojZOY3zk/</t>
  </si>
  <si>
    <t>https://www.xingtu.cn/ad/creator/author-homepage/douyin-video/7482718996203044927?market_track_id=QIPOVUY65PUVKH7AONEO&amp;search_session_id=7628527260811575323&amp;possessStarId</t>
  </si>
  <si>
    <t>广东韶关</t>
  </si>
  <si>
    <t>拾光故事馆</t>
  </si>
  <si>
    <t>每一帧动画，都是一段走心往事</t>
  </si>
  <si>
    <t>https://v.douyin.com/5ECa85--RAE/</t>
  </si>
  <si>
    <t>https://www.xingtu.cn/ad/creator/author-homepage/douyin-video/7640531660533923878?market_track_id=VFHBYYCBCJWE1MZFHEQK&amp;search_session_id=7657026303857803270&amp;possessStarId</t>
  </si>
  <si>
    <t>灵嘟（熬夜ai版</t>
  </si>
  <si>
    <t>玉瑶与萧珏的两个平行世界</t>
  </si>
  <si>
    <t>https://v.douyin.com/-Ev39-VBrX8/</t>
  </si>
  <si>
    <t>https://www.xingtu.cn/ad/creator/author-homepage/douyin-video/7103513819531444260?market_track_id=J25YX9PKHLZD1AJ07NR2&amp;search_session_id=7657026259989954602&amp;possessStarId</t>
  </si>
  <si>
    <t>灵镜ai</t>
  </si>
  <si>
    <t>灵感照见 ｜镜观心生 数字艺术家</t>
  </si>
  <si>
    <t>https://v.douyin.com/sEmRmdWFJqM/</t>
  </si>
  <si>
    <t>https://www.xingtu.cn/ad/creator/author-homepage/douyin-video/7644627665479663654?market_track_id=7UHGVHOU1SFTX0TMP226&amp;search_session_id=7657026425341657094&amp;possessStarId</t>
  </si>
  <si>
    <t>怀化</t>
  </si>
  <si>
    <t>AI漫剧·小帅</t>
  </si>
  <si>
    <t>原创Ai漫剧《山河护疆》努力更新中～</t>
  </si>
  <si>
    <t>https://v.douyin.com/8xE3KFuBYyY/</t>
  </si>
  <si>
    <t>https://www.xingtu.cn/ad/creator/author-homepage/douyin-video/7630047349363965958?market_track_id=5DW2KGVKLNA1VDEDHN4N&amp;search_session_id=7657026439870873663&amp;possessStarId</t>
  </si>
  <si>
    <t>Prompt造物</t>
  </si>
  <si>
    <t>AIGC 创作者 ｜Tapnow超创｜ 即梦AI成长计划 优质创作者
北京电影学院 电影美术
院线电影执行美术</t>
  </si>
  <si>
    <t>https://v.douyin.com/Ah1HZPnPLXQ/</t>
  </si>
  <si>
    <t>https://www.xingtu.cn/ad/creator/author-homepage/douyin-video/7614899270650429467?market_track_id=VZTHOR197U1S9YXELGFE&amp;search_session_id=7657026541758513193&amp;possessStarId</t>
  </si>
  <si>
    <t>AI资讯</t>
  </si>
  <si>
    <t>杰明科技官</t>
  </si>
  <si>
    <t>科技传播: AI 智驾 汽车 数码 云计算 产业观察员
🥇深圳科创委入库科研专家
🥇深耕产业互联网十余年
🥇分享 科技｜教育｜AI｜数字化</t>
  </si>
  <si>
    <t>https://v.douyin.com/4iu0fDgMiGc/</t>
  </si>
  <si>
    <t>https://www.xingtu.cn/ad/creator/author-homepage/douyin-video/7200588212668989497?market_track_id=9Q58TE9B17K3H3DXWXLP&amp;search_session_id=7637825513913909284&amp;possessStarId</t>
  </si>
  <si>
    <t>AI涛口秀</t>
  </si>
  <si>
    <t>播音主持科班出身，5 年自媒体实战深耕，专注AI 赋能内容商业化创作全流程；从传统人力撰稿全面升级 AI 高效创作模式，实战派资深 AI 使唤家，只分享媒体人可直接落地、赋能变现的 AI 实操技巧。</t>
  </si>
  <si>
    <t>ReBcrsj2023j</t>
  </si>
  <si>
    <t>https://v.douyin.com/sv1GO1ZWNKw/</t>
  </si>
  <si>
    <t>https://www.xingtu.cn/ad/creator/author-homepage/douyin-video/7647002410639949865?market_track_id=78RPHX75T7VWDGTA8SJP&amp;search_session_id=7657026396330311743&amp;possessStarId</t>
  </si>
  <si>
    <t>科技AI纪源</t>
  </si>
  <si>
    <t>入局 AIGC 纪元，聚焦 AI 内容革新与产业变局，用实战认知，抓住智能创作的时代红利！</t>
  </si>
  <si>
    <t>crsj2023</t>
  </si>
  <si>
    <t>https://v.douyin.com/GaaPcNWR3Ek/</t>
  </si>
  <si>
    <t>https://www.xingtu.cn/ad/creator/author-homepage/douyin-video/7592497894029000742?market_track_id=SDFVR7X7JYB6JUC2F6VW&amp;search_session_id=7626687021859602468&amp;possessStarId</t>
  </si>
  <si>
    <t>灵创工坊</t>
  </si>
  <si>
    <r>
      <rPr>
        <sz val="10"/>
        <color rgb="FF08090C"/>
        <rFont val="微软雅黑"/>
        <charset val="134"/>
      </rPr>
      <t>灵创工坊</t>
    </r>
    <r>
      <rPr>
        <sz val="10"/>
        <rFont val="冬青黑体简体中文"/>
        <charset val="134"/>
      </rPr>
      <t>・</t>
    </r>
    <r>
      <rPr>
        <sz val="10"/>
        <rFont val="微软雅黑"/>
        <charset val="134"/>
      </rPr>
      <t>AI营销增长引擎；科技落地创意，智能赋能商业；只讲可复制的AI营销与变现方法论</t>
    </r>
  </si>
  <si>
    <t>Fa2222299999</t>
  </si>
  <si>
    <t>https://v.douyin.com/u0O-yBx2IrM/</t>
  </si>
  <si>
    <t>https://www.xingtu.cn/ad/creator/author-homepage/douyin-video/7000589423289040904?market_track_id=XZD1VUQ03981NMZ5JCZ9&amp;search_session_id=7621448923244380206&amp;possessStarId</t>
  </si>
  <si>
    <t>AI特效</t>
  </si>
  <si>
    <t>AIGC主理人</t>
  </si>
  <si>
    <t>专注AIGC 视觉创意内容，风格统一、视觉冲击力强，能快速提升品牌质感与传播记忆点。
内容高质高产、适配短视频传播，可满足品牌宣传、产品展示、场景化营销等多元合作需求。
以 AI 技术打造差异化视觉体验，助力品牌在同类账号中脱颖而出，实现高效曝光与转化。</t>
  </si>
  <si>
    <t>https://v.douyin.com/ALfVmzNMyn4/</t>
  </si>
  <si>
    <t>https://www.xingtu.cn/ad/creator/author-homepage/douyin-video/7597697722497368115?market_track_id=5TIVNK9HX9MEYGZI3MAA&amp;search_session_id=7622934474111647780&amp;possessStarId</t>
  </si>
  <si>
    <t>江西南昌</t>
  </si>
  <si>
    <t>大厂未来信息</t>
  </si>
  <si>
    <t>未来加载中，AI 正在重新定义世界。这里聚焦人工智能的每一次突破与进化，聊技术、讲趋势、看变革，用通俗的语言拆解复杂科技，陪你一起探索智能未来，让每一次关注，都离未来更近一步。</t>
  </si>
  <si>
    <t>qiubechuhuij</t>
  </si>
  <si>
    <t>https://v.douyin.com/ePuoSEER-E4/</t>
  </si>
  <si>
    <t>https://www.xingtu.cn/ad/creator/author-homepage/douyin-video/7535363026443042825?market_track_id=GZT3ZJV1DWGKXXKTS23I&amp;search_session_id=7622946537129459775&amp;possessStarId</t>
  </si>
  <si>
    <t>达人标签</t>
  </si>
  <si>
    <t>部分合作客户</t>
  </si>
  <si>
    <t>杨和苏KeyNG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</si>
  <si>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</si>
  <si>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</si>
  <si>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</si>
  <si>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周星辰_</t>
  </si>
  <si>
    <t>antizwt</t>
  </si>
  <si>
    <t>摄影 旅行</t>
  </si>
  <si>
    <t>https://v.douyin.com/vEFkVURsq8c/</t>
  </si>
  <si>
    <t>https://www.xingtu.cn/ad/creator/author-homepage/douyin-video/7317865186126217267?market_track_id=BT6OSP4KDUIMMCFH9SCJ&amp;search_session_id=7623606212580130822&amp;possessStarId</t>
  </si>
  <si>
    <t>荣耀、三星、极氪、领克、波司登、CK、阿玛尼、360</t>
  </si>
  <si>
    <t>不知名周导</t>
  </si>
  <si>
    <t>1040691754v</t>
  </si>
  <si>
    <t>TVC</t>
  </si>
  <si>
    <t>https://v.douyin.com/otyMvGOVt44/</t>
  </si>
  <si>
    <t>https://www.xingtu.cn/ad/creator/author-homepage/douyin-video/7507192993982169114?market_track_id=Z5S1EB539AIJTJN6Q7OR&amp;search_session_id=7623606229155856447&amp;possessStarId</t>
  </si>
  <si>
    <t>极氪、长隆、YSL、别克昂科威</t>
  </si>
  <si>
    <t>康康和爷爷</t>
  </si>
  <si>
    <t>Kangye1937</t>
  </si>
  <si>
    <t>穿搭、日常</t>
  </si>
  <si>
    <t>https://v.douyin.com/M3CUn1t/</t>
  </si>
  <si>
    <t>https://www.xingtu.cn/ad/creator/author-homepage/douyin-video/6746789347472703491?market_track_id=H5DAJOLWUPJK0YQR3X2S&amp;search_session_id=7623606509939441700&amp;possessStarId</t>
  </si>
  <si>
    <t>巴黎世家、gucci、宝格丽</t>
  </si>
  <si>
    <t>白行简</t>
  </si>
  <si>
    <t>Baixing_Jian</t>
  </si>
  <si>
    <t>非遗/传统文化</t>
  </si>
  <si>
    <t>https://v.douyin.com/H68LF4RRCUg/</t>
  </si>
  <si>
    <t>https://www.xingtu.cn/ad/creator/author-homepage/douyin-video/7397071542082863130?market_track_id=T6OH59C7RH8EGL0MMZIX&amp;search_session_id=7649305555418054692&amp;possessStarId</t>
  </si>
  <si>
    <t>逆水寒、卡萨帝、魏牌、华为、毛戈平</t>
  </si>
  <si>
    <t>至春禾</t>
  </si>
  <si>
    <t>1229MQ</t>
  </si>
  <si>
    <t>演员 日常</t>
  </si>
  <si>
    <t>https://v.douyin.com/nlewZDjMkz4/</t>
  </si>
  <si>
    <t>https://www.xingtu.cn/ad/creator/author-homepage/douyin-video/6769137221485199367?market_track_id=MDGK10CA8VH3IR0WARP2&amp;search_session_id=7623606587886354473&amp;possessStarId</t>
  </si>
  <si>
    <t>王云云（彩彩云）</t>
  </si>
  <si>
    <t>wangyunyun0003</t>
  </si>
  <si>
    <t>https://v.douyin.com/RxHAgaxq5pc/</t>
  </si>
  <si>
    <t>https://www.xingtu.cn/ad/creator/author-homepage/douyin-video/6870165164646203406?market_track_id=8CVM8MQJEHPYKSU3T1BS&amp;search_session_id=7623606787689807926&amp;possessStarId</t>
  </si>
  <si>
    <t>谢安然</t>
  </si>
  <si>
    <t>https://v.douyin.com/ie2bqhFJ/</t>
  </si>
  <si>
    <t>https://www.xingtu.cn/ad/creator/author-homepage/douyin-video/6870159663963308039?market_track_id=UEIZVC6VZCIWXMWYWWLO&amp;search_session_id=7623606787690627126&amp;possessStarId</t>
  </si>
  <si>
    <t>麦当劳、ANNASUI、琦芙莉、哪吒汽车、玉兰油</t>
  </si>
  <si>
    <t>黑一只</t>
  </si>
  <si>
    <t>xiaohei626</t>
  </si>
  <si>
    <t>美妆、剧情</t>
  </si>
  <si>
    <t>https://v.douyin.com/BmMPgoJLf-4/</t>
  </si>
  <si>
    <t>https://www.xingtu.cn/ad/creator/author-homepage/douyin-video/6849394204091613198?market_track_id=N5I0U3KI2JDE2E9W9G4Y&amp;search_session_id=7637838260945502249&amp;possessStarId</t>
  </si>
  <si>
    <t>沈阳</t>
  </si>
  <si>
    <t>吕飞</t>
  </si>
  <si>
    <t>https://v.douyin.com/z7JKhSGLHj4/</t>
  </si>
  <si>
    <t>https://www.xingtu.cn/ad/creator/author-homepage/douyin-video/7072935851847581734?market_track_id=LDXVS0SXIARWO5W865W2&amp;search_session_id=7583963797183758342&amp;possessStarId</t>
  </si>
  <si>
    <t>九牧王、水井坊、华为、蔚来</t>
  </si>
  <si>
    <r>
      <rPr>
        <sz val="10"/>
        <color rgb="FF08090C"/>
        <rFont val="微软雅黑"/>
        <charset val="134"/>
      </rPr>
      <t>择</t>
    </r>
    <r>
      <rPr>
        <sz val="10"/>
        <color rgb="FF08090C"/>
        <rFont val="宋体-简"/>
        <charset val="134"/>
      </rPr>
      <t>陽</t>
    </r>
    <r>
      <rPr>
        <sz val="10"/>
        <color rgb="FF08090C"/>
        <rFont val="微软雅黑"/>
        <charset val="134"/>
      </rPr>
      <t>.</t>
    </r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</si>
  <si>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</si>
  <si>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</si>
  <si>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</si>
  <si>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</si>
  <si>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永劫无间、乌苏白啤、燕云十六声、林里</t>
  </si>
  <si>
    <t>刀小刀sama</t>
  </si>
  <si>
    <t>xxx_One1</t>
  </si>
  <si>
    <t>颜值、变装</t>
  </si>
  <si>
    <t>https://v.douyin.com/EoRCNC/</t>
  </si>
  <si>
    <t>https://www.xingtu.cn/ad/creator/author-homepage/douyin-video/6763255570502778892?market_track_id=DBT5WGR7HKG93VZEE7U7&amp;search_session_id=7623607193337856063&amp;possessStarId</t>
  </si>
  <si>
    <t>阿玛尼、OLAY、乌苏、伊利、VIVO、波司登、、凯迪拉克、哈弗、东风日产</t>
  </si>
  <si>
    <t>小电电🌻</t>
  </si>
  <si>
    <t>DD6767DD</t>
  </si>
  <si>
    <t>机车、日常</t>
  </si>
  <si>
    <t>https://v.douyin.com/A8oV6Rg/</t>
  </si>
  <si>
    <t>https://www.xingtu.cn/ad/creator/author-homepage/douyin-video/6870170277490196494?market_track_id=1WZX4OVSG5ZZAZA9RJO3&amp;search_session_id=7623607397407916051&amp;possessStarId</t>
  </si>
  <si>
    <t>乌苏啤酒、威克士洗车机、雅迪电动车、小米13、oppowatch3、电小二户外电源</t>
  </si>
  <si>
    <t>河南</t>
  </si>
  <si>
    <t>管家小葛</t>
  </si>
  <si>
    <t>butleralexge</t>
  </si>
  <si>
    <t>日常、剧情</t>
  </si>
  <si>
    <t>https://v.douyin.com/i5WxXkUV/</t>
  </si>
  <si>
    <t>https://www.xingtu.cn/ad/creator/author-homepage/douyin-video/7092592304216604702?market_track_id=QO63E72AUZZ0I0H5R4JG&amp;search_session_id=7623607543574577194&amp;possessStarId</t>
  </si>
  <si>
    <t>深蓝、华为、英菲尼迪</t>
  </si>
  <si>
    <t>杭州/国外</t>
  </si>
  <si>
    <t>榴莲阿</t>
  </si>
  <si>
    <t>LLA77888</t>
  </si>
  <si>
    <t>https://v.douyin.com/8fK-mzMbqx4/ 9@3.com</t>
  </si>
  <si>
    <t>https://www.xingtu.cn/ad/creator/author-homepage/douyin-video/7099027245091520549?market_track_id=QMLNK5U1HLIS8ISJGAVP&amp;search_session_id=7623607717412585535&amp;possessStarId</t>
  </si>
  <si>
    <t>飞科，炫迈、真我gt7、</t>
  </si>
  <si>
    <t>达莎Digi</t>
  </si>
  <si>
    <t>Dashalove</t>
  </si>
  <si>
    <t>日常、分享</t>
  </si>
  <si>
    <t>https://v.douyin.com/iJsMgCaF/</t>
  </si>
  <si>
    <t>https://www.xingtu.cn/ad/creator/author-homepage/douyin-video/6727269104333357060?market_track_id=DKZUA7MPRXZYGFOMZAK1&amp;search_session_id=7623607781283381267&amp;possessStarId</t>
  </si>
  <si>
    <t>兰蔻、施华蔻喷雾、YSL、娇兰金钻、MICHAEL KORS、芙丝voss、CASETiFY、</t>
  </si>
  <si>
    <t>广州、北京</t>
  </si>
  <si>
    <t>丝丝滴DIETGRRRL</t>
  </si>
  <si>
    <t>日常、穿搭</t>
  </si>
  <si>
    <t>https://v.douyin.com/eVfJN5H/</t>
  </si>
  <si>
    <t>https://www.xingtu.cn/ad/creator/author-homepage/douyin-video/6795057194267049998?market_track_id=ITHDBTXLZT2URLKIQGXG&amp;search_session_id=7623608526732558379&amp;possessStarId</t>
  </si>
  <si>
    <t>淘宝新势力、百丽、adidas、地素、斯凯奇、妖舞耳机等</t>
  </si>
  <si>
    <t>霸总王辉</t>
  </si>
  <si>
    <t>wanghwii0202</t>
  </si>
  <si>
    <t>美食、探店</t>
  </si>
  <si>
    <t>https://v.douyin.com/reCgrdFHWPg/</t>
  </si>
  <si>
    <t>https://www.xingtu.cn/ad/creator/author-homepage/douyin-video/7500291636237172786?market_track_id=ZRXGS7EBOP8TJYW786K6&amp;search_session_id=7628810670493958163&amp;possessStarId</t>
  </si>
  <si>
    <t>毛戈平</t>
  </si>
  <si>
    <t>王笑笑会发光</t>
  </si>
  <si>
    <t>Amorfatiti66</t>
  </si>
  <si>
    <t>家居、日常</t>
  </si>
  <si>
    <t>https://v.douyin.com/n81VF-sESc4/</t>
  </si>
  <si>
    <t>https://www.xingtu.cn/ad/creator/author-homepage/douyin-video/6704616161562066947?market_track_id=8GT1C4H30O5XAR6HQV9Y&amp;search_session_id=7623608581014863891&amp;possessStarId</t>
  </si>
  <si>
    <t>千问、美的、天猫、大疆、科沃斯、芝华仕、小米</t>
  </si>
  <si>
    <t>徐三柒</t>
  </si>
  <si>
    <t>xusan777</t>
  </si>
  <si>
    <t>https://v.douyin.com/bmOwXBxZVL0/</t>
  </si>
  <si>
    <t>https://www.xingtu.cn/ad/creator/author-homepage/douyin-video/6797192635304902663?market_track_id=WMUJGPB3YTSFCYEK4H8T&amp;search_session_id=7623608581015388179&amp;possessStarId</t>
  </si>
  <si>
    <t>淘淘氧棉、膜法世家、</t>
  </si>
  <si>
    <t>请叫我小张</t>
  </si>
  <si>
    <t>ZT030427</t>
  </si>
  <si>
    <t>武术</t>
  </si>
  <si>
    <t>https://v.douyin.com/NsdaZfR8rP8/</t>
  </si>
  <si>
    <t>https://www.xingtu.cn/ad/creator/author-homepage/douyin-video/7038478848643563534?market_track_id=WRH0X2VTBQOA772X13B0&amp;search_session_id=7626972474319568938&amp;possessStarId</t>
  </si>
  <si>
    <t>小米、燕云十六声、统一、霸王茶姬</t>
  </si>
  <si>
    <t>王小明</t>
  </si>
  <si>
    <t>Dili001</t>
  </si>
  <si>
    <t>艺术文化</t>
  </si>
  <si>
    <t>https://v.douyin.com/NecqtmzI3XI/</t>
  </si>
  <si>
    <t>https://www.xingtu.cn/ad/creator/author-homepage/douyin-video/6629657084751249412?market_track_id=615YE8XUS4ZL8UR925IY&amp;search_session_id=7623608769561886739&amp;possessStarId</t>
  </si>
  <si>
    <t>人类知识采集员</t>
  </si>
  <si>
    <t>zhishi001</t>
  </si>
  <si>
    <t>https://v.douyin.com/8oBw_hRyLHk/</t>
  </si>
  <si>
    <t>https://www.xingtu.cn/ad/creator/author-homepage/douyin-video/6629658001387028484?market_track_id=LZ4VP2YF6QMQK9F61LLJ&amp;search_session_id=7623609274740703275&amp;possessStarId</t>
  </si>
  <si>
    <t>半糖Tech</t>
  </si>
  <si>
    <t>serena_butanbei</t>
  </si>
  <si>
    <t>时尚解说</t>
  </si>
  <si>
    <t>https://v.douyin.com/ye9b2f5Zxfo/</t>
  </si>
  <si>
    <t>https://www.xingtu.cn/ad/creator/author-homepage/douyin-video/6745247860272398350?market_track_id=GI8X4IJY0UQB5G0CWXXJ&amp;search_session_id=7623609495964909610&amp;possessStarId</t>
  </si>
  <si>
    <t>地球村讲解员</t>
  </si>
  <si>
    <t>shutan001</t>
  </si>
  <si>
    <t>科技数码</t>
  </si>
  <si>
    <t>https://v.douyin.com/7MUzLKw2aDs/</t>
  </si>
  <si>
    <t>https://www.xingtu.cn/ad/creator/author-homepage/douyin-video/6629722305654161422?market_track_id=60TQHO2Q0FICIEH5FQUS&amp;search_session_id=7623609654531964970&amp;possessStarId</t>
  </si>
  <si>
    <t>奇瑞、五菱、华为</t>
  </si>
  <si>
    <t>Bigger研究所</t>
  </si>
  <si>
    <t>Biggeryjs</t>
  </si>
  <si>
    <t>生活、测评</t>
  </si>
  <si>
    <t>https://v.douyin.com/LWd4PfQ/</t>
  </si>
  <si>
    <t>https://www.xingtu.cn/ad/creator/author-homepage/douyin-video/6596677897019195405?market_track_id=MAOYOS9WK13E5RGM8WJM&amp;search_session_id=7623609676953337899&amp;possessStarId</t>
  </si>
  <si>
    <t>VIVO、伊利、支付宝、福特、波司登</t>
  </si>
  <si>
    <t>老贺的科技</t>
  </si>
  <si>
    <t>数码、测评</t>
  </si>
  <si>
    <t>https://v.douyin.com/Jn8Fe8S/</t>
  </si>
  <si>
    <t>https://www.xingtu.cn/ad/creator/author-homepage/douyin-video/6677846898373558276?market_track_id=ZDNV1M9245HXUIZ7KTF6&amp;search_session_id=7623609800173961222&amp;possessStarId</t>
  </si>
  <si>
    <t>JBL</t>
  </si>
  <si>
    <t>骐柒柒科技测评</t>
  </si>
  <si>
    <t>senhuoduo</t>
  </si>
  <si>
    <t>https://v.douyin.com/iSkaX3wK/ 7@4.com</t>
  </si>
  <si>
    <t>https://www.xingtu.cn/ad/creator/author-homepage/douyin-video/6870162483605143560?market_track_id=FX18THVF6UFN04ZG7567&amp;search_session_id=7623609844599619627&amp;possessStarId</t>
  </si>
  <si>
    <t>柒柒科技测评</t>
  </si>
  <si>
    <t>chenduomu</t>
  </si>
  <si>
    <t>https://v.douyin.com/Rxq1VX9/</t>
  </si>
  <si>
    <t>https://www.xingtu.cn/ad/creator/author-homepage/douyin-video/6685685942100951051?market_track_id=39ZF9LS5R0BHNELV6579&amp;search_session_id=7623609982412046379&amp;possessStarId</t>
  </si>
  <si>
    <t>木 木</t>
  </si>
  <si>
    <t>satrll</t>
  </si>
  <si>
    <t>https://v.douyin.com/iM2BnUWc/</t>
  </si>
  <si>
    <t>https://www.xingtu.cn/ad/creator/author-homepage/douyin-video/7584298802434015282?market_track_id=38BEUPYHWJY1KQ65Y0K9&amp;search_session_id=7623610365050011690&amp;possessStarId</t>
  </si>
  <si>
    <t>梁瑞（瑞尔）</t>
  </si>
  <si>
    <t>ruierhh</t>
  </si>
  <si>
    <t>https://v.douyin.com/qtWVvJiFOXw/</t>
  </si>
  <si>
    <t>https://www.xingtu.cn/ad/creator/author-homepage/douyin-video/7076103858035884064?market_track_id=UPETB3ZGZV9J7NAP1UV2&amp;search_session_id=7623610320645144617&amp;possessStarId</t>
  </si>
  <si>
    <t>古茗、</t>
  </si>
  <si>
    <t>天巍霸霸</t>
  </si>
  <si>
    <t>twss666666</t>
  </si>
  <si>
    <t>情侣、搞笑</t>
  </si>
  <si>
    <t>https://v.douyin.com/6QeCELJ/</t>
  </si>
  <si>
    <t>https://www.xingtu.cn/ad/creator/author-homepage/douyin-video/6802767523159736334?market_track_id=W7FZYIMA1IATLVY9IN06&amp;search_session_id=7623610564140941353&amp;possessStarId</t>
  </si>
  <si>
    <t>PRADA、雅诗兰黛、天猫、点淘</t>
  </si>
  <si>
    <t>丝丝沈</t>
  </si>
  <si>
    <t>Wojiushishisi</t>
  </si>
  <si>
    <t>https://v.douyin.com/eVyoRpH/</t>
  </si>
  <si>
    <t>https://www.xingtu.cn/ad/creator/author-homepage/douyin-video/6596677890702573576?market_track_id=1KR3GFKQM5AIY5XHILZB&amp;search_session_id=7623610896337862719&amp;possessStarId</t>
  </si>
  <si>
    <t>雅诗兰黛、丝芙兰、UD、曼秀雷敦、拉拜诗美瞳、小奥汀、花西子、荣耀等</t>
  </si>
  <si>
    <t>Sheep羊崽</t>
  </si>
  <si>
    <t>https://v.douyin.com/F52xKBj/</t>
  </si>
  <si>
    <t>https://www.xingtu.cn/ad/creator/author-homepage/douyin-video/6745735245292634119?market_track_id=QGGJMZ37P25LBOHZ2AEN&amp;search_session_id=7623610944094388266&amp;possessStarId</t>
  </si>
  <si>
    <t>小米、云南白药</t>
  </si>
  <si>
    <t>朴素之道</t>
  </si>
  <si>
    <t>pusucaijing</t>
  </si>
  <si>
    <t>财经</t>
  </si>
  <si>
    <t>https://v.douyin.com/b6GOMqiezVg/</t>
  </si>
  <si>
    <t>https://www.xingtu.cn/ad/creator/author-homepage/douyin-video/6870169297021304846?market_track_id=DTXSR7LGXDDP8UDO1QXS&amp;search_session_id=7623611109106515974&amp;possessStarId</t>
  </si>
  <si>
    <t>瑷尔博士、舒适达</t>
  </si>
  <si>
    <t>王宇</t>
  </si>
  <si>
    <t>Dywy0624</t>
  </si>
  <si>
    <t>https://v.douyin.com/wZKHrXtJTXs/</t>
  </si>
  <si>
    <t>https://www.xingtu.cn/ad/creator/author-homepage/douyin-video/7237355278973272067?market_track_id=YDBPVRL862XZFJANOHTE&amp;search_session_id=7641098975303319593&amp;possessStarId</t>
  </si>
  <si>
    <t>贵州数码王</t>
  </si>
  <si>
    <t>https://v.douyin.com/FJ0uc_52FI4/</t>
  </si>
  <si>
    <t>https://www.xingtu.cn/ad/creator/author-homepage/douyin-video/7491204294541049866</t>
  </si>
  <si>
    <r>
      <rPr>
        <sz val="10"/>
        <color rgb="FF08090C"/>
        <rFont val="微软雅黑"/>
        <charset val="134"/>
      </rPr>
      <t>荣耀、OPPO、真我、8849、红魔、努比亚、七彩虹、宏</t>
    </r>
    <r>
      <rPr>
        <sz val="10"/>
        <color rgb="FF08090C"/>
        <rFont val="宋体-简"/>
        <charset val="134"/>
      </rPr>
      <t>碁</t>
    </r>
    <r>
      <rPr>
        <sz val="10"/>
        <color rgb="FF08090C"/>
        <rFont val="微软雅黑"/>
        <charset val="134"/>
      </rPr>
      <t>、ThinkPad、T牌钛14、领克、阿维塔、罗技、前行者、黑白调、雷鸟、九识、英睿、迈从、摩哈云、黑鲨、大疆、浩瀚、惠普、索泰、雷蛇、拯救者、上赞、台铃、黑爵</t>
    </r>
  </si>
  <si>
    <t>贵州 贵阳</t>
  </si>
  <si>
    <t>西南数码王</t>
  </si>
  <si>
    <t>https://v.douyin.com/aaxHiIgt2nU/</t>
  </si>
  <si>
    <t>https://www.xingtu.cn/ad/creator/author-homepage/douyin-video/6697117781990572045</t>
  </si>
  <si>
    <t>华为、荣耀、大疆、OPPO、vivo、iQOO、真我、三星、玄派、长虹、努比亚、红魔、SEAVIV AideaBook、奇瑞、领克、英睿</t>
  </si>
  <si>
    <t>Melo数码</t>
  </si>
  <si>
    <t>cz652321</t>
  </si>
  <si>
    <t>https://v.douyin.com/4_cX26HNmDg/</t>
  </si>
  <si>
    <t>https://www.xingtu.cn/ad/creator/author-homepage/douyin-video/7537216762581155849</t>
  </si>
  <si>
    <t>华为、荣耀、OPPO、vivo、8849、大疆、真我、努比亚、红米、三星、一加、小米、七彩虹、WIKO Hi MateBook、T牌钛14、华硕、机械革命、领克、沃尔沃、哈曼卡顿、黑白调、凯诺克斯、前行者、达尔优、迈从、英睿、IKF、黑鲨、豆包、rog魔导士、罗技、飞猫、红魔、英睿、ikf、蓝戟、小牛、黑爵</t>
  </si>
  <si>
    <t>数风的科技生活</t>
  </si>
  <si>
    <t>lanmaoge</t>
  </si>
  <si>
    <t xml:space="preserve">https://v.douyin.com/t75d9Ji9oNA/ </t>
  </si>
  <si>
    <t>https://www.xingtu.cn/ad/creator/author-homepage/douyin-video/6870160012740657166</t>
  </si>
  <si>
    <t>荣耀、vivo、努比亚、iQOO、一加、oppo、飞猫、长虹、小米、iphone、红魔、英睿</t>
  </si>
  <si>
    <t>光见科技测评</t>
  </si>
  <si>
    <t>VVWW</t>
  </si>
  <si>
    <t>https://v.douyin.com/CG_lstfGAME/</t>
  </si>
  <si>
    <t>https://www.xingtu.cn/ad/creator/author-homepage/douyin-video/7626631176504999946</t>
  </si>
  <si>
    <t>华为、oppo、真我、大疆、红魔、iQOO、小米</t>
  </si>
  <si>
    <t>早豹科技生活</t>
  </si>
  <si>
    <t>Wangbuliao987</t>
  </si>
  <si>
    <t>https://v.douyin.com/8ejvqqQxEqU/ 8@1.com :3pm</t>
  </si>
  <si>
    <t>https://www.xingtu.cn/ad/creator/author-homepage/douyin-video/7625912078745731099?market_track_id=KYVAHQ1I27VBMYK083JI&amp;search_session_id=7628127281629741082&amp;possessStarId</t>
  </si>
  <si>
    <t>华为、oppo、红魔、一加、红米、iQOO</t>
  </si>
  <si>
    <t>小宇数码王</t>
  </si>
  <si>
    <t>https://v.douyin.com/iUqoREuS/</t>
  </si>
  <si>
    <t>https://www.xingtu.cn/ad/creator/author-homepage/douyin-video/7365731501331185691</t>
  </si>
  <si>
    <t>大疆、荣耀、OPPO、iQOO、vivo、8849、华为、真我、努比亚、红魔、领克、智己、联想、七彩虹、拯救者、惠普、ROG、WIKO Hi MateBook、黑白调、蓝戟、前行者、T牌钛14、艾石头、迈从、iKF、黑鲨、英睿、魔导士、罗技、达尔优、塞那、飞猫、觅声、凯诺克斯</t>
  </si>
  <si>
    <t>宇评数码</t>
  </si>
  <si>
    <t>https://v.douyin.com/iUqEqc4n/</t>
  </si>
  <si>
    <t>https://www.xingtu.cn/ad/creator/author-homepage/douyin-video/7434003555628875785</t>
  </si>
  <si>
    <t>大疆、华为、小米、OPPO、真我、iQOO、一加、黑鲨、努比亚、领克、理想、比亚迪、阿维塔、联想、七彩虹、ROG、索泰、蓝戟、微星、安吉尔、8849、泰坦军团、北通、黑白调、凯诺克斯、迈从、觅声、狼途、雷蛇、黑鲨、英睿</t>
  </si>
  <si>
    <t>豫荐数码</t>
  </si>
  <si>
    <t>https://v.douyin.com/iUqodd86/</t>
  </si>
  <si>
    <t>https://www.xingtu.cn/ad/creator/author-homepage/douyin-video/7496433900843958313</t>
  </si>
  <si>
    <r>
      <rPr>
        <sz val="10"/>
        <color rgb="FF08090C"/>
        <rFont val="微软雅黑"/>
        <charset val="134"/>
      </rPr>
      <t>大疆、华为、荣耀、小米、OPPO、vivo、真我、红魔、一加、努比亚、领克、智己、ROG、联想、七彩虹、宏</t>
    </r>
    <r>
      <rPr>
        <sz val="10"/>
        <color rgb="FF08090C"/>
        <rFont val="宋体-简"/>
        <charset val="134"/>
      </rPr>
      <t>碁</t>
    </r>
    <r>
      <rPr>
        <sz val="10"/>
        <color rgb="FF08090C"/>
        <rFont val="微软雅黑"/>
        <charset val="134"/>
      </rPr>
      <t>、惠普、WIKO Hi MateBook、蓝戟、索泰、黑白调、雷蛇、迈从、前行者、拯救者、黑鲨、英睿、长虹、T牌钛14、罗技、飞猫、达尔优、狼蛛、8849、掠夺者、松典、觅声、英菲克、魔宴、蓝戟、凌豹、小牛</t>
    </r>
  </si>
  <si>
    <t>暴躁数码</t>
  </si>
  <si>
    <t>https://v.douyin.com/iUqoLC5N/</t>
  </si>
  <si>
    <t>https://www.xingtu.cn/ad/creator/author-homepage/douyin-video/7410608487471775770</t>
  </si>
  <si>
    <r>
      <rPr>
        <sz val="10"/>
        <color rgb="FF08090C"/>
        <rFont val="微软雅黑"/>
        <charset val="134"/>
      </rPr>
      <t>大疆、荣耀、OPPO、一加、真我、红魔、努比亚、卡萨帝、8849、领克、智己、七彩虹、联想、拯救者、宏</t>
    </r>
    <r>
      <rPr>
        <sz val="10"/>
        <color rgb="FF08090C"/>
        <rFont val="宋体-简"/>
        <charset val="134"/>
      </rPr>
      <t>碁</t>
    </r>
    <r>
      <rPr>
        <sz val="10"/>
        <color rgb="FF08090C"/>
        <rFont val="微软雅黑"/>
        <charset val="134"/>
      </rPr>
      <t>、惠普、黑白调、凯诺克斯、泰坦军团、迈从、前行者、觅声、狼蛛、傲希、雷鸟、雷蛇、达尔优、黑鲨、英睿、豆包、艾石头、塞那、T牌钛14、ROG、罗技、飞猫、掠夺者、英菲克、黑爵</t>
    </r>
  </si>
  <si>
    <t>居偶记</t>
  </si>
  <si>
    <t>https://v.douyin.com/ozauSnGb_YY/</t>
  </si>
  <si>
    <t>https://www.xingtu.cn/ad/creator/author-homepage/douyin-video/7555010103343054889</t>
  </si>
  <si>
    <t>大疆、华为、OPPO、真我、卡萨帝、黑白调、希未、美的、飞利浦、追觅、科沃斯、云鲸、达尔优、小牛、玄机、飞猫、长虹、ROG、罗技、前行者、钉钉、</t>
  </si>
  <si>
    <t>Hive科技创想</t>
  </si>
  <si>
    <t>HEIHEIDEMIMIJIDI</t>
  </si>
  <si>
    <t>https://v.douyin.com/3NPDdgbhXxU/</t>
  </si>
  <si>
    <t>https://www.xingtu.cn/ad/creator/author-homepage/douyin-video/7567304887768186899</t>
  </si>
  <si>
    <t>华为、小米、荣耀、OPPO、真我、iQOO、努比亚、红魔、希未、泰坦军团、特斯拉、华境、玄机、飞猫、豆包、川升、机械革命、</t>
  </si>
  <si>
    <t>Gary科技测评</t>
  </si>
  <si>
    <t>https://v.douyin.com/iUqEsPFP/</t>
  </si>
  <si>
    <t>https://www.xingtu.cn/ad/creator/author-homepage/douyin-video/7441054996637941769</t>
  </si>
  <si>
    <t>荣耀、努比亚、真我、iQOO、8849、红魔、联想、拯救者、ROG、领克、华硕、泰坦军团、黑白调、凯诺克斯、网易严选、前行者、迈从、雷蛇、觅声、北通、飞猫、猛玛、摩哈云、英睿、文石、IKF、黑鲨、摩飞、罗技、钉钉</t>
  </si>
  <si>
    <t>路特斯科技回声</t>
  </si>
  <si>
    <t>https://v.douyin.com/lsBose-slm8/</t>
  </si>
  <si>
    <t>https://www.xingtu.cn/ad/creator/author-homepage/douyin-video/7553848234506977299</t>
  </si>
  <si>
    <t>OPPO、红魔、一加、iQOO、红米、联想、七彩虹、拯救者、ROG、黑白调、安德斯特、钉钉、迈从、英睿、魔宴、华硕、北通、黑鲨、上赞、影石、iKF、</t>
  </si>
  <si>
    <t>波仔玩数码</t>
  </si>
  <si>
    <t>https://v.douyin.com/i5TTMYBu/4@1.com</t>
  </si>
  <si>
    <t>https://www.xingtu.cn/ad/creator/author-homepage/douyin-video/7533560088888344614</t>
  </si>
  <si>
    <t>华为、荣耀、OPPO、vivo、真我、红魔、ROG、8849、努比亚、黑白调、影石、安德斯特、机械革命、钉钉、前行者、唐麦、雷蛇、IKF、飞猫、御斧、艾石头、赛电、水月雨、多彩、觅声、拓竹、猛玛、小牛、智己、问界、</t>
  </si>
  <si>
    <t>杰瑞数码</t>
  </si>
  <si>
    <t>https://v.douyin.com/iUqEKkjR/</t>
  </si>
  <si>
    <t>https://www.xingtu.cn/ad/creator/author-homepage/douyin-video/7403307892555186226</t>
  </si>
  <si>
    <t>华为、荣耀、小米、OPPO、vivo、iQOO、一加、红魔、努比亚、ROG、七彩虹、联想、领克、理想、蓝戟、黑白调、凯诺克斯、迈从、前行者、泰坦军团、北通、黑鲨、雷蛇、狼蛛、猛玛、极摩客、零刻、康宁、英睿、豆包、钉钉、大疆、达尔优、小玄、</t>
  </si>
  <si>
    <t>浪潮数码</t>
  </si>
  <si>
    <t>https://v.douyin.com/iUqEg3wg/</t>
  </si>
  <si>
    <t>https://www.xingtu.cn/ad/creator/author-homepage/douyin-video/7403307684469932042</t>
  </si>
  <si>
    <t>荣耀、OPPO、vivo、真我、红魔、一加、努比亚、真我、8849、七彩虹、联想、领克、ROG、黑白调、凯诺克斯、雷鸟、明基、川升、前行者、迈从、拓竹、极摩客、黑鲨、达尔优、英睿、钉钉、玄机、泰坦军团、大疆、</t>
  </si>
  <si>
    <t>Maro科技</t>
  </si>
  <si>
    <t>https://v.douyin.com/PjD4fvKfbk4/</t>
  </si>
  <si>
    <t>https://www.xingtu.cn/ad/creator/author-homepage/douyin-video/7585916826375159835?market_track_id=Z1CSZL64UP72H811ER1Z&amp;search_session_id=7586577813365686322&amp;possessStarId</t>
  </si>
  <si>
    <t>OPPO、红魔、努比亚</t>
  </si>
  <si>
    <t>Mia数码</t>
  </si>
  <si>
    <t>https://v.douyin.com/iysUjXQd/</t>
  </si>
  <si>
    <t>https://www.xingtu.cn/ad/creator/author-homepage/douyin-video/7472972785787076617</t>
  </si>
  <si>
    <t>荣耀、OPPO、一加、真我、红魔、8849、努比亚、联想、七彩虹、ROG、领克、智己、比亚迪、惠普、希未、WIKO Hi MateBook、凯诺克斯、泰坦军团、迈从、前行者、IKF、雷蛇、达尔优、英睿、零刻、钛度、钉钉、觅声、</t>
  </si>
  <si>
    <t>Geek数码圈</t>
  </si>
  <si>
    <t>https://v.douyin.com/iUqoRKt8/</t>
  </si>
  <si>
    <t>https://www.xingtu.cn/ad/creator/author-homepage/douyin-video/7509809715971358746</t>
  </si>
  <si>
    <t>大疆、小米、荣耀、OPPO、iQOO、8849、努比亚、七彩虹、领克、黑白调、ROG、华硕、索泰、蓝戟、希未、WIKO Hi MateBook、泰坦军团、迈从、前行者、川升、雷蛇、觅声、北通、猛玛、英睿、达尔优、飞猫、小玄、iKF、艾石头、</t>
  </si>
  <si>
    <t>鬼手科技视界</t>
  </si>
  <si>
    <t>https://v.douyin.com/fQt-veskBiM/</t>
  </si>
  <si>
    <t>https://www.xingtu.cn/ad/creator/author-homepage/douyin-video/7534018323789381642</t>
  </si>
  <si>
    <t>荣耀、小米、OPPO、vivo、努比亚、真我、红魔、8849、希未、联想、拯救者、ROG、黑白调、钉钉、机械革命、前行者、Akko、IKF、安德斯特、达尔优、雷魔人、罗技、觅声、艾石头、雷蛇、小玄、</t>
  </si>
  <si>
    <t>Martin科技</t>
  </si>
  <si>
    <t>https://v.douyin.com/iUqEX5ha/</t>
  </si>
  <si>
    <t>https://www.xingtu.cn/ad/creator/author-homepage/douyin-video/7440040559084830758</t>
  </si>
  <si>
    <t>小米、荣耀、OPPO、努比亚、真我、红魔、红米、七彩虹、联想、惠普、领克、ROG、8849、飞猫、黑白调、安德斯特、凯诺克斯、泰坦军团、华硕、蓝戟、钉钉、雷蛇、觅声、极空间、狼途、零刻、前行者、黑鲨、英睿、达尔优、因科特、追觅</t>
  </si>
  <si>
    <t>Lila玩科技</t>
  </si>
  <si>
    <t>https://v.douyin.com/mQP7wtGve4E/</t>
  </si>
  <si>
    <t>https://www.xingtu.cn/ad/creator/author-homepage/douyin-video/7585916135967555594</t>
  </si>
  <si>
    <t>荣耀、OPPO、红魔、真我、红米、努比亚、雷蛇、ROG</t>
  </si>
  <si>
    <t>JOJO科技</t>
  </si>
  <si>
    <t>https://v.douyin.com/iUqE6TQE/</t>
  </si>
  <si>
    <t>https://www.xingtu.cn/ad/creator/author-homepage/douyin-video/7454432321450541066</t>
  </si>
  <si>
    <t>荣耀、OPPO、红魔、真我、iQOO、一加、努比亚、领克、联想、拯救者、七彩虹、惠普、黑白调、凯诺克斯、机械革命、8849、蓝戟、SEAVIV、迈从、前行者、AKKO、御斧、罗技、IKF、唐麦、雷蛇、觅声、艾石头、点音、水月雨、山水、猛玛</t>
  </si>
  <si>
    <t>甜豆科技生活</t>
  </si>
  <si>
    <t>xxgwd9527</t>
  </si>
  <si>
    <t>https://v.douyin.com/oP9eB9Zndyw/</t>
  </si>
  <si>
    <t>https://www.xingtu.cn/ad/creator/author-homepage/douyin-video/7440036319721422875</t>
  </si>
  <si>
    <t>荣耀、OPPO、红魔、红米、8849、联想、隐星、七彩虹、ROG、惠普、华硕、索泰、蓝戟、迈从、达尔优、安德斯特、钉钉、台铃、漫步者、艾石头、觅声、雷蛇、点音、山水、飓风侠</t>
  </si>
  <si>
    <t>Roma科技生活</t>
  </si>
  <si>
    <t>https://v.douyin.com/s536jDtjVDI/</t>
  </si>
  <si>
    <t>https://www.xingtu.cn/ad/creator/author-homepage/douyin-video/7585393240150982706</t>
  </si>
  <si>
    <t>荣耀、OPPO、红魔、努比亚、红米、前行者</t>
  </si>
  <si>
    <t>【OST传媒】小红书报价</t>
  </si>
  <si>
    <t>小红书昵称</t>
  </si>
  <si>
    <t>小红书号</t>
  </si>
  <si>
    <t>赞藏量
（万）</t>
  </si>
  <si>
    <t>常驻地</t>
  </si>
  <si>
    <t>报备图文</t>
  </si>
  <si>
    <t>报备视频</t>
  </si>
  <si>
    <t>达人主页</t>
  </si>
  <si>
    <t>蒲公英主页</t>
  </si>
  <si>
    <t>美妆/改造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</si>
  <si>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</si>
  <si>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</si>
  <si>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</si>
  <si>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</si>
  <si>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</si>
  <si>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</si>
  <si>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美妆/种草/分享/VLOG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</si>
  <si>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</si>
  <si>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</si>
  <si>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audrii</t>
  </si>
  <si>
    <t>美妆/留学生活/好物分享/vlog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</si>
  <si>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</si>
  <si>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</si>
  <si>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</si>
  <si>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妆容/好物/穿搭/护肤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</si>
  <si>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</si>
  <si>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</si>
  <si>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xiaohoubo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</si>
  <si>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</si>
  <si>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</si>
  <si>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</si>
  <si>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日常/母婴</t>
  </si>
  <si>
    <t>https://xhslink.com/m/21BUeV9PNoq</t>
  </si>
  <si>
    <t>https://pgy.xiaohongshu.com/solar/pre-trade/blogger-detail/5bf50b5815f3a400019ec74c?track_id=kolSearch_d3e24e18df054ff68448d8fcbe8b8aaf&amp;fromRoute=Advertiser_Kol&amp;source=Advertiser_Kol</t>
  </si>
  <si>
    <t>yaner957</t>
  </si>
  <si>
    <t>时尚/美妆/拍照/生活方式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</si>
  <si>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</si>
  <si>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</si>
  <si>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日常/创意/剧情</t>
  </si>
  <si>
    <t>https://www.xiaohongshu.com/user/profile/5988a08250c4b438e2221e0d</t>
  </si>
  <si>
    <t>https://pgy.xiaohongshu.com/solar/pre-trade/blogger-detail/5988a08250c4b438e2221e0d?track_id=kolSearch_968f0410d7154a91a274acdd686dea65&amp;source=Advertiser_Kol</t>
  </si>
  <si>
    <t>拍照/时尚/生活方式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</si>
  <si>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</si>
  <si>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</si>
  <si>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飞飞LF</t>
  </si>
  <si>
    <t>日常/探店/剧情</t>
  </si>
  <si>
    <t>https://www.xiaohongshu.com/user/profile/5f685cfe0000000001007dcb</t>
  </si>
  <si>
    <t>https://pgy.xiaohongshu.com/solar/pre-trade/blogger-detail/5f685cfe0000000001007dcb?track_id=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</si>
  <si>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</si>
  <si>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</si>
  <si>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</si>
  <si>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https://xhslink.com/m/4rwCIhSqLlW</t>
  </si>
  <si>
    <t>https://pgy.xiaohongshu.com/solar/pre-trade/blogger-detail/5c455cee0000000007016701?track_id=&amp;fromRoute=McnKolManage</t>
  </si>
  <si>
    <t>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</si>
  <si>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</si>
  <si>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</si>
  <si>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星了个星</t>
  </si>
  <si>
    <t>日常/随拍/分享</t>
  </si>
  <si>
    <t>商丘</t>
  </si>
  <si>
    <t>https://xhslink.com/m/9bw3tqf40tn</t>
  </si>
  <si>
    <t>https://pgy.xiaohongshu.com/solar/pre-trade/blogger-detail/611d15d0000000000100ad88?track_id=kolSearch_417f4eb217844f4c9e144f13e6dea512&amp;source=Advertiser_Kol</t>
  </si>
  <si>
    <t>小雪日记（初夏版）</t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</si>
  <si>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</si>
  <si>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</si>
  <si>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</si>
  <si>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</si>
  <si>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</si>
  <si>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</si>
  <si>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日常/剧情/情侣/VLOG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</si>
  <si>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</si>
  <si>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</si>
  <si>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</si>
  <si>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</si>
  <si>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</si>
  <si>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</si>
  <si>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</si>
  <si>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</si>
  <si>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</si>
  <si>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</si>
  <si>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</si>
  <si>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</si>
  <si>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</si>
  <si>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</si>
  <si>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</si>
  <si>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</si>
  <si>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nv张九九</t>
  </si>
  <si>
    <t>chenruwen03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</si>
  <si>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</si>
  <si>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</si>
  <si>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</si>
  <si>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vvyj0812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</si>
  <si>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</si>
  <si>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</si>
  <si>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</si>
  <si>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Lorinaxxq4687</t>
  </si>
  <si>
    <t>时尚/vlog/拍照/探店</t>
  </si>
  <si>
    <t>https://xhslink.com/m/1X5PzJxj7OU</t>
  </si>
  <si>
    <t>https://pgy.xiaohongshu.com/solar/pre-trade/blogger-detail/5cf545e400000000170292fe?track_id=&amp;fromRoute=Advertiser_Kol</t>
  </si>
  <si>
    <t>Q秦文龙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</si>
  <si>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</si>
  <si>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</si>
  <si>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</si>
  <si>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</si>
  <si>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</si>
  <si>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</si>
  <si>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</si>
  <si>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</si>
  <si>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</si>
  <si>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</si>
  <si>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t>贵阳</t>
  </si>
  <si>
    <t>https://www.xiaohongshu.com/user/profile/5abb4021e8ac2b7f7e18a76c</t>
  </si>
  <si>
    <t>https://pgy.xiaohongshu.com/solar/pre-trade/blogger-detail/5abb4021e8ac2b7f7e18a76c?track_id=kolSearch_91b40460324143b6abd7c0914a1118ed&amp;source=Advertiser_Kol</t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</si>
  <si>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</si>
  <si>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</si>
  <si>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</si>
  <si>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</si>
  <si>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</si>
  <si>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</si>
  <si>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</si>
  <si>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</si>
  <si>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</si>
  <si>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</si>
  <si>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</si>
  <si>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</si>
  <si>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</si>
  <si>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</si>
  <si>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</si>
  <si>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</si>
  <si>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</si>
  <si>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</si>
  <si>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</si>
  <si>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</si>
  <si>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</si>
  <si>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11387762825</t>
  </si>
  <si>
    <t>舞蹈/传统文化/古风</t>
  </si>
  <si>
    <t>https://www.xiaohongshu.com/user/profile/664b850500000000070048eb</t>
  </si>
  <si>
    <t>https://pgy.xiaohongshu.com/solar/pre-trade/blogger-detail/664b850500000000070048eb?track_id=</t>
  </si>
  <si>
    <t>日常/音乐</t>
  </si>
  <si>
    <t>https://xhslink.com/m/5UgcvtObNbD</t>
  </si>
  <si>
    <t>https://pgy.xiaohongshu.com/solar/pre-trade/blogger-detail/63135ed0000000001200e086?track_id=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</si>
  <si>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</si>
  <si>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</si>
  <si>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</si>
  <si>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</si>
  <si>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</si>
  <si>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</si>
  <si>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</si>
  <si>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</si>
  <si>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</si>
  <si>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</si>
  <si>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</si>
  <si>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</si>
  <si>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</si>
  <si>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</si>
  <si>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</si>
  <si>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</si>
  <si>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【OST传媒】微信视频号报价</t>
  </si>
  <si>
    <t>账号类型</t>
  </si>
  <si>
    <t>微信视频账号</t>
  </si>
  <si>
    <t>视频号ID</t>
  </si>
  <si>
    <t>粉丝（万）</t>
  </si>
  <si>
    <t>视频号价格</t>
  </si>
  <si>
    <t>分发视频价格</t>
  </si>
  <si>
    <t>互选平台</t>
  </si>
  <si>
    <t>特效</t>
  </si>
  <si>
    <t>sphR3gl9H3agbmG</t>
  </si>
  <si>
    <t>已开通</t>
  </si>
  <si>
    <t>国舞宛庭</t>
  </si>
  <si>
    <t>sphRsMNnuSLmxSg</t>
  </si>
  <si>
    <t>靖雅欧巴呀</t>
  </si>
  <si>
    <t>sphhiYMMIbxt5nL</t>
  </si>
  <si>
    <t>sphdfmlxwLx9zZ1</t>
  </si>
  <si>
    <t>sphu5HQJ7T1wcwr</t>
  </si>
  <si>
    <t>李里来了</t>
  </si>
  <si>
    <t>sphVegXTyvrzrKJ</t>
  </si>
  <si>
    <t>sphUikO7EeJOIQj</t>
  </si>
  <si>
    <t>sphEBjEv3Egaz7e</t>
  </si>
  <si>
    <t>大黄h.</t>
  </si>
  <si>
    <t>sphYvTxzH9joqJv</t>
  </si>
  <si>
    <t>无糖奶茶不加糖</t>
  </si>
  <si>
    <t>sphczG7NYDP3ycb</t>
  </si>
  <si>
    <t>未开通</t>
  </si>
  <si>
    <t>博仔i</t>
  </si>
  <si>
    <t>sphG8g9USNVbaBe</t>
  </si>
  <si>
    <t>sphY9NjTvIIJxfS</t>
  </si>
  <si>
    <t>sphQaxOteNPshI4</t>
  </si>
  <si>
    <t>丁啊叮c</t>
  </si>
  <si>
    <t>sph85EuY9q3U3Bw</t>
  </si>
  <si>
    <t>切尔幂</t>
  </si>
  <si>
    <t>sph0tI7jd6kQZCi</t>
  </si>
  <si>
    <t>极速马力</t>
  </si>
  <si>
    <t>sphPaiJF9NkdRpR</t>
  </si>
  <si>
    <t>娜扎分渣本人</t>
  </si>
  <si>
    <t>sphEQKg46c2KXih</t>
  </si>
  <si>
    <t>比格费西Bigfish</t>
  </si>
  <si>
    <t>sphzdj3iicSBAXx</t>
  </si>
  <si>
    <t>秦文龙wl</t>
  </si>
  <si>
    <t>sphFVx4zeCpblPc</t>
  </si>
  <si>
    <t>连蜜呀520a</t>
  </si>
  <si>
    <t>sphx39g8I8Js6pE</t>
  </si>
  <si>
    <t>【OST传媒】快手账号报价</t>
  </si>
  <si>
    <t>快手账号名称</t>
  </si>
  <si>
    <t>账号ID</t>
  </si>
  <si>
    <t>粉丝量(万)</t>
  </si>
  <si>
    <t>快手
1-20s</t>
  </si>
  <si>
    <t>快手
21-60s</t>
  </si>
  <si>
    <t>快手
60s+</t>
  </si>
  <si>
    <t>快接单</t>
  </si>
  <si>
    <t>主页链接</t>
  </si>
  <si>
    <t>变装</t>
  </si>
  <si>
    <t>变装、剧情</t>
  </si>
  <si>
    <t>https://live.kuaishou.com/profile/3xi4apqvqnf7g7y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</si>
  <si>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</si>
  <si>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</si>
  <si>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</si>
  <si>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</si>
  <si>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https://v.kuaishou.com/nuLqSDG3</t>
  </si>
  <si>
    <t>玉总lesley</t>
  </si>
  <si>
    <t>剧情、职场</t>
  </si>
  <si>
    <t>https://live.kuaishou.com/profile/3xbn4pn987uua5q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</si>
  <si>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</si>
  <si>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</si>
  <si>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</si>
  <si>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</si>
  <si>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</si>
  <si>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22000（分发）</t>
  </si>
  <si>
    <t>https://live.kuaishou.com/profile/zhousanshi0818</t>
  </si>
  <si>
    <t>丁啊叮dd</t>
  </si>
  <si>
    <t>https://live.kuaishou.com/profile/3xjjzysswd2hqqm</t>
  </si>
  <si>
    <t>https://live.kuaishou.com/profile/bigefeixi</t>
  </si>
  <si>
    <t>颜值、小哥哥</t>
  </si>
  <si>
    <t>150000
（直播1h30000）</t>
  </si>
  <si>
    <t>https://live.kuaishou.com/profile/ygxdwl666</t>
  </si>
  <si>
    <t>颜值，变装</t>
  </si>
  <si>
    <t>https://live.kuaishou.com/profile/Xiaxia977</t>
  </si>
  <si>
    <t>https://live.kuaishou.com/profile/yihang112244</t>
  </si>
  <si>
    <t>https://live.kuaishou.com/profile/xrr888006</t>
  </si>
  <si>
    <t>https://v.kuaishou.com/kpTXgm</t>
  </si>
  <si>
    <t>https://live.kuaishou.com/profile/xxy1129xy</t>
  </si>
  <si>
    <t>嘿 黄锐铨</t>
  </si>
  <si>
    <t>https://live.kuaishou.com/profile/A77777774_</t>
  </si>
  <si>
    <t>洛丽塔大哥lo</t>
  </si>
  <si>
    <t>https://v.kuaishou.com/iTF8WX</t>
  </si>
  <si>
    <t>教培</t>
  </si>
  <si>
    <t>教培、段子</t>
  </si>
  <si>
    <t>https://v.kuaishou.com/JH0izg3N</t>
  </si>
  <si>
    <t>小年Nian（导演，演员</t>
  </si>
  <si>
    <t>https://live.kuaishou.com/profile/Thesmallyear</t>
  </si>
  <si>
    <t>侯博</t>
  </si>
  <si>
    <t>https://v.kuaishou.com/KIJDmKoP</t>
  </si>
  <si>
    <t>北京
成都</t>
  </si>
  <si>
    <t>https://v.kuaishou.com/JfESauIY</t>
  </si>
  <si>
    <t>【OST传媒】B站账号报价</t>
  </si>
  <si>
    <t>账号</t>
  </si>
  <si>
    <t>UID</t>
  </si>
  <si>
    <t>粉丝量（万）</t>
  </si>
  <si>
    <t>获赞数（万）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</si>
  <si>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</si>
  <si>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</si>
  <si>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</si>
  <si>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</si>
  <si>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</si>
  <si>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</si>
  <si>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</si>
  <si>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</si>
  <si>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</si>
  <si>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</si>
  <si>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</si>
  <si>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</si>
  <si>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</si>
  <si>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</si>
  <si>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</si>
  <si>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</si>
  <si>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</si>
  <si>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</si>
  <si>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</si>
  <si>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小谢潇羽x</t>
  </si>
  <si>
    <t>https://space.bilibili.com/1476802359?spm_id_from=333.337.0.0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</si>
  <si>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</si>
  <si>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</si>
  <si>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</si>
  <si>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</si>
  <si>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</si>
  <si>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</si>
  <si>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</si>
  <si>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</si>
  <si>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</si>
  <si>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</si>
  <si>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刘欣悦🎤</t>
  </si>
  <si>
    <t>liuxinyueaichang</t>
  </si>
  <si>
    <t>音乐、翻唱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</si>
  <si>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</si>
  <si>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</si>
  <si>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</si>
  <si>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</si>
  <si>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</si>
  <si>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</si>
  <si>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</si>
  <si>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</si>
  <si>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</si>
  <si>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</si>
  <si>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</si>
  <si>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</si>
  <si>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</si>
  <si>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</si>
  <si>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</si>
  <si>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</si>
  <si>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</si>
  <si>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</si>
  <si>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</si>
  <si>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</si>
  <si>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</si>
  <si>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</si>
  <si>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🍀秦文龙</t>
  </si>
  <si>
    <t>ygxdwl666</t>
  </si>
  <si>
    <t>段子、日常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</si>
  <si>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</si>
  <si>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</si>
  <si>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</si>
  <si>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</si>
  <si>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</si>
  <si>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</si>
  <si>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</si>
  <si>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</si>
  <si>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</si>
  <si>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</si>
  <si>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</si>
  <si>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</si>
  <si>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</si>
  <si>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</si>
  <si>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</si>
  <si>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</si>
  <si>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</si>
  <si>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</si>
  <si>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</si>
  <si>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</si>
  <si>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</si>
  <si>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</si>
  <si>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</si>
  <si>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</si>
  <si>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一根藤上五朵花</t>
  </si>
  <si>
    <t>wuduohuahua</t>
  </si>
  <si>
    <t>剧情、搞笑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</si>
  <si>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</si>
  <si>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</si>
  <si>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蛋仔派对、新奇士</t>
  </si>
  <si>
    <t>小泽（旅食版）</t>
  </si>
  <si>
    <t>美食</t>
  </si>
  <si>
    <t>https://v.douyin.com/LHVzqqbKBpE/</t>
  </si>
  <si>
    <t>https://www.xingtu.cn/ad/creator/author-homepage/douyin-video/7502792715675893770?market_track_id=4B50PH51RF3U5HIZZF61&amp;search_session_id=7657028227080568838&amp;possessStarId</t>
  </si>
  <si>
    <t>陈嘉gìngìn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</si>
  <si>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</si>
  <si>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</si>
  <si>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</si>
  <si>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</si>
  <si>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</si>
  <si>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李在溪🏋️（Be Myself）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</si>
  <si>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</si>
  <si>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</si>
  <si>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</si>
  <si>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</si>
  <si>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</si>
  <si>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</si>
  <si>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</si>
  <si>
    <t>【OST传媒】懂车帝达人报价</t>
  </si>
  <si>
    <t>懂车帝账号</t>
  </si>
  <si>
    <t>懂车帝价格</t>
  </si>
  <si>
    <t>说车的李二狗</t>
  </si>
  <si>
    <t>https://is.snssdk.com/motor/ugc/profile.html?link_source=share&amp;the_user_id=73208712518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</si>
  <si>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</si>
  <si>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</si>
  <si>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</si>
  <si>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</si>
  <si>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</si>
  <si>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蒋一亿jyy</t>
  </si>
  <si>
    <t>https://is.snssdk.com/motor/ugc/profile.html?link_source=share&amp;the_user_id=3059302026188698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</si>
</sst>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  <numFmt numFmtId="177" formatCode="0.0_ "/>
    <numFmt numFmtId="178" formatCode="0;[Red]0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b/>
      <sz val="12"/>
      <name val="微软雅黑"/>
      <charset val="134"/>
    </font>
    <font>
      <sz val="10"/>
      <color rgb="FF08090C"/>
      <name val="微软雅黑"/>
      <charset val="134"/>
    </font>
    <font>
      <sz val="10"/>
      <color rgb="FF08090C"/>
      <name val="宋体"/>
      <charset val="134"/>
      <scheme val="minor"/>
    </font>
    <font>
      <sz val="10"/>
      <color rgb="FF08090C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u/>
      <sz val="11"/>
      <color rgb="FF800080"/>
      <name val="宋体"/>
      <charset val="0"/>
      <scheme val="minor"/>
    </font>
    <font>
      <sz val="9"/>
      <color theme="1"/>
      <name val="微软雅黑"/>
      <charset val="134"/>
    </font>
    <font>
      <b/>
      <sz val="22"/>
      <name val="微软雅黑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-简"/>
      <charset val="134"/>
    </font>
    <font>
      <sz val="10"/>
      <color rgb="FF08090C"/>
      <name val="Times New Roman"/>
      <charset val="134"/>
    </font>
    <font>
      <sz val="10"/>
      <name val="冬青黑体简体中文"/>
      <charset val="134"/>
    </font>
    <font>
      <sz val="10"/>
      <name val="微软雅黑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084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3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ill="1" applyAlignment="1">
      <alignment vertical="center" wrapText="1"/>
    </xf>
    <xf numFmtId="0" fontId="13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177" fontId="4" fillId="6" borderId="0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4" fillId="7" borderId="0" xfId="0" applyNumberFormat="1" applyFont="1" applyFill="1" applyBorder="1" applyAlignment="1" applyProtection="1">
      <alignment horizontal="center" vertical="center" wrapText="1"/>
    </xf>
    <xf numFmtId="177" fontId="4" fillId="7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/>
    </xf>
    <xf numFmtId="0" fontId="16" fillId="8" borderId="0" xfId="0" applyFont="1" applyFill="1" applyBorder="1" applyAlignment="1" applyProtection="1">
      <alignment horizontal="center" vertical="center"/>
      <protection locked="0"/>
    </xf>
    <xf numFmtId="177" fontId="16" fillId="8" borderId="0" xfId="0" applyNumberFormat="1" applyFont="1" applyFill="1" applyBorder="1" applyAlignment="1" applyProtection="1">
      <alignment horizontal="center" vertical="center"/>
      <protection locked="0"/>
    </xf>
    <xf numFmtId="0" fontId="9" fillId="9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 wrapText="1"/>
    </xf>
    <xf numFmtId="0" fontId="9" fillId="9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5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5" fontId="5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0" fontId="17" fillId="0" borderId="0" xfId="6" applyNumberFormat="1" applyFill="1" applyBorder="1" applyAlignment="1">
      <alignment horizontal="center" vertical="center" wrapText="1"/>
    </xf>
    <xf numFmtId="0" fontId="17" fillId="0" borderId="1" xfId="6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10" fillId="0" borderId="0" xfId="6" applyNumberFormat="1" applyFont="1" applyFill="1" applyBorder="1" applyAlignment="1">
      <alignment horizontal="center" vertical="center" wrapText="1"/>
    </xf>
    <xf numFmtId="0" fontId="17" fillId="0" borderId="0" xfId="6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center" vertical="center"/>
    </xf>
    <xf numFmtId="0" fontId="20" fillId="2" borderId="3" xfId="0" applyNumberFormat="1" applyFont="1" applyFill="1" applyBorder="1" applyAlignment="1" applyProtection="1">
      <alignment horizontal="center" vertical="center"/>
    </xf>
    <xf numFmtId="0" fontId="20" fillId="2" borderId="4" xfId="0" applyNumberFormat="1" applyFont="1" applyFill="1" applyBorder="1" applyAlignment="1" applyProtection="1">
      <alignment horizontal="center" vertical="center"/>
    </xf>
    <xf numFmtId="0" fontId="20" fillId="2" borderId="5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Alignment="1" applyProtection="1">
      <alignment horizontal="center" vertical="center"/>
    </xf>
    <xf numFmtId="0" fontId="20" fillId="2" borderId="6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20" fillId="2" borderId="7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center" vertical="center"/>
    </xf>
    <xf numFmtId="0" fontId="20" fillId="2" borderId="9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vertical="center"/>
    </xf>
    <xf numFmtId="0" fontId="9" fillId="11" borderId="10" xfId="0" applyNumberFormat="1" applyFont="1" applyFill="1" applyBorder="1" applyAlignment="1" applyProtection="1">
      <alignment horizontal="center" vertical="center" wrapText="1"/>
    </xf>
    <xf numFmtId="0" fontId="9" fillId="11" borderId="11" xfId="0" applyNumberFormat="1" applyFont="1" applyFill="1" applyBorder="1" applyAlignment="1" applyProtection="1">
      <alignment horizontal="center" vertical="center"/>
    </xf>
    <xf numFmtId="0" fontId="9" fillId="11" borderId="12" xfId="0" applyNumberFormat="1" applyFont="1" applyFill="1" applyBorder="1" applyAlignment="1" applyProtection="1">
      <alignment horizontal="center" vertical="center"/>
    </xf>
    <xf numFmtId="0" fontId="9" fillId="12" borderId="13" xfId="0" applyNumberFormat="1" applyFont="1" applyFill="1" applyBorder="1" applyAlignment="1" applyProtection="1">
      <alignment horizontal="center" vertical="center"/>
    </xf>
    <xf numFmtId="0" fontId="9" fillId="12" borderId="14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/>
    </xf>
    <xf numFmtId="0" fontId="21" fillId="2" borderId="4" xfId="0" applyNumberFormat="1" applyFont="1" applyFill="1" applyBorder="1" applyAlignment="1" applyProtection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Alignment="1" applyProtection="1">
      <alignment horizontal="left" vertical="center"/>
    </xf>
    <xf numFmtId="0" fontId="21" fillId="2" borderId="6" xfId="0" applyNumberFormat="1" applyFont="1" applyFill="1" applyBorder="1" applyAlignment="1" applyProtection="1">
      <alignment horizontal="left" vertical="center"/>
    </xf>
    <xf numFmtId="0" fontId="21" fillId="2" borderId="15" xfId="0" applyNumberFormat="1" applyFont="1" applyFill="1" applyBorder="1" applyAlignment="1" applyProtection="1">
      <alignment horizontal="left" vertical="center"/>
    </xf>
    <xf numFmtId="0" fontId="21" fillId="2" borderId="7" xfId="0" applyNumberFormat="1" applyFont="1" applyFill="1" applyBorder="1" applyAlignment="1" applyProtection="1">
      <alignment horizontal="left" vertical="center"/>
    </xf>
    <xf numFmtId="0" fontId="21" fillId="2" borderId="8" xfId="0" applyNumberFormat="1" applyFont="1" applyFill="1" applyBorder="1" applyAlignment="1" applyProtection="1">
      <alignment horizontal="left" vertical="center"/>
    </xf>
    <xf numFmtId="0" fontId="21" fillId="2" borderId="9" xfId="0" applyNumberFormat="1" applyFont="1" applyFill="1" applyBorder="1" applyAlignment="1" applyProtection="1">
      <alignment horizontal="left" vertical="center"/>
    </xf>
    <xf numFmtId="0" fontId="9" fillId="12" borderId="2" xfId="0" applyNumberFormat="1" applyFont="1" applyFill="1" applyBorder="1" applyAlignment="1" applyProtection="1">
      <alignment horizontal="center" vertical="center"/>
    </xf>
    <xf numFmtId="0" fontId="9" fillId="12" borderId="3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AF937096-FBA6-CAB5-6A8D-446ACCF82A96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466B9320-6D52-D715-6A8D-446A0833751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57C7D8"/>
      <color rgb="000484B1"/>
      <color rgb="00FB3F67"/>
      <color rgb="00F61851"/>
      <color rgb="00FFB86D"/>
      <color rgb="00C4E6E4"/>
      <color rgb="00BF4D5C"/>
      <color rgb="00FF084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pn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jpeg"/><Relationship Id="rId89" Type="http://schemas.openxmlformats.org/officeDocument/2006/relationships/image" Target="media/image89.pn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webp"/><Relationship Id="rId84" Type="http://schemas.openxmlformats.org/officeDocument/2006/relationships/image" Target="media/image84.webp"/><Relationship Id="rId83" Type="http://schemas.openxmlformats.org/officeDocument/2006/relationships/image" Target="media/image83.webp"/><Relationship Id="rId82" Type="http://schemas.openxmlformats.org/officeDocument/2006/relationships/image" Target="media/image82.webp"/><Relationship Id="rId81" Type="http://schemas.openxmlformats.org/officeDocument/2006/relationships/image" Target="media/image81.jpeg"/><Relationship Id="rId80" Type="http://schemas.openxmlformats.org/officeDocument/2006/relationships/image" Target="media/image80.webp"/><Relationship Id="rId8" Type="http://schemas.openxmlformats.org/officeDocument/2006/relationships/image" Target="media/image8.jpeg"/><Relationship Id="rId79" Type="http://schemas.openxmlformats.org/officeDocument/2006/relationships/image" Target="media/image79.webp"/><Relationship Id="rId78" Type="http://schemas.openxmlformats.org/officeDocument/2006/relationships/image" Target="media/image78.webp"/><Relationship Id="rId77" Type="http://schemas.openxmlformats.org/officeDocument/2006/relationships/image" Target="media/image77.webp"/><Relationship Id="rId76" Type="http://schemas.openxmlformats.org/officeDocument/2006/relationships/image" Target="media/image76.webp"/><Relationship Id="rId75" Type="http://schemas.openxmlformats.org/officeDocument/2006/relationships/image" Target="media/image75.webp"/><Relationship Id="rId74" Type="http://schemas.openxmlformats.org/officeDocument/2006/relationships/image" Target="media/image74.webp"/><Relationship Id="rId73" Type="http://schemas.openxmlformats.org/officeDocument/2006/relationships/image" Target="media/image73.webp"/><Relationship Id="rId72" Type="http://schemas.openxmlformats.org/officeDocument/2006/relationships/image" Target="media/image72.webp"/><Relationship Id="rId71" Type="http://schemas.openxmlformats.org/officeDocument/2006/relationships/image" Target="media/image71.webp"/><Relationship Id="rId70" Type="http://schemas.openxmlformats.org/officeDocument/2006/relationships/image" Target="media/image70.webp"/><Relationship Id="rId7" Type="http://schemas.openxmlformats.org/officeDocument/2006/relationships/image" Target="media/image7.jpeg"/><Relationship Id="rId69" Type="http://schemas.openxmlformats.org/officeDocument/2006/relationships/image" Target="media/image69.webp"/><Relationship Id="rId68" Type="http://schemas.openxmlformats.org/officeDocument/2006/relationships/image" Target="media/image68.webp"/><Relationship Id="rId67" Type="http://schemas.openxmlformats.org/officeDocument/2006/relationships/image" Target="media/image67.webp"/><Relationship Id="rId66" Type="http://schemas.openxmlformats.org/officeDocument/2006/relationships/image" Target="media/image66.webp"/><Relationship Id="rId65" Type="http://schemas.openxmlformats.org/officeDocument/2006/relationships/image" Target="media/image65.webp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5" Type="http://schemas.openxmlformats.org/officeDocument/2006/relationships/image" Target="media/image375.jpeg"/><Relationship Id="rId374" Type="http://schemas.openxmlformats.org/officeDocument/2006/relationships/image" Target="media/image374.jpeg"/><Relationship Id="rId373" Type="http://schemas.openxmlformats.org/officeDocument/2006/relationships/image" Target="media/image373.jpeg"/><Relationship Id="rId372" Type="http://schemas.openxmlformats.org/officeDocument/2006/relationships/image" Target="media/image372.jpeg"/><Relationship Id="rId371" Type="http://schemas.openxmlformats.org/officeDocument/2006/relationships/image" Target="media/image371.jpeg"/><Relationship Id="rId370" Type="http://schemas.openxmlformats.org/officeDocument/2006/relationships/image" Target="media/image370.jpeg"/><Relationship Id="rId37" Type="http://schemas.openxmlformats.org/officeDocument/2006/relationships/image" Target="media/image37.jpeg"/><Relationship Id="rId369" Type="http://schemas.openxmlformats.org/officeDocument/2006/relationships/image" Target="media/image369.jpeg"/><Relationship Id="rId368" Type="http://schemas.openxmlformats.org/officeDocument/2006/relationships/image" Target="media/image368.jpeg"/><Relationship Id="rId367" Type="http://schemas.openxmlformats.org/officeDocument/2006/relationships/image" Target="media/image367.jpeg"/><Relationship Id="rId366" Type="http://schemas.openxmlformats.org/officeDocument/2006/relationships/image" Target="media/image366.jpeg"/><Relationship Id="rId365" Type="http://schemas.openxmlformats.org/officeDocument/2006/relationships/image" Target="media/image365.jpeg"/><Relationship Id="rId364" Type="http://schemas.openxmlformats.org/officeDocument/2006/relationships/image" Target="media/image364.jpeg"/><Relationship Id="rId363" Type="http://schemas.openxmlformats.org/officeDocument/2006/relationships/image" Target="media/image363.jpeg"/><Relationship Id="rId362" Type="http://schemas.openxmlformats.org/officeDocument/2006/relationships/image" Target="media/image362.jpeg"/><Relationship Id="rId361" Type="http://schemas.openxmlformats.org/officeDocument/2006/relationships/image" Target="media/image361.jpeg"/><Relationship Id="rId360" Type="http://schemas.openxmlformats.org/officeDocument/2006/relationships/image" Target="media/image360.jpeg"/><Relationship Id="rId36" Type="http://schemas.openxmlformats.org/officeDocument/2006/relationships/image" Target="media/image36.jpeg"/><Relationship Id="rId359" Type="http://schemas.openxmlformats.org/officeDocument/2006/relationships/image" Target="media/image359.jpeg"/><Relationship Id="rId358" Type="http://schemas.openxmlformats.org/officeDocument/2006/relationships/image" Target="media/image358.jpeg"/><Relationship Id="rId357" Type="http://schemas.openxmlformats.org/officeDocument/2006/relationships/image" Target="media/image357.jpeg"/><Relationship Id="rId356" Type="http://schemas.openxmlformats.org/officeDocument/2006/relationships/image" Target="media/image356.jpeg"/><Relationship Id="rId355" Type="http://schemas.openxmlformats.org/officeDocument/2006/relationships/image" Target="media/image355.jpeg"/><Relationship Id="rId354" Type="http://schemas.openxmlformats.org/officeDocument/2006/relationships/image" Target="media/image354.jpeg"/><Relationship Id="rId353" Type="http://schemas.openxmlformats.org/officeDocument/2006/relationships/image" Target="media/image353.jpeg"/><Relationship Id="rId352" Type="http://schemas.openxmlformats.org/officeDocument/2006/relationships/image" Target="media/image352.jpeg"/><Relationship Id="rId351" Type="http://schemas.openxmlformats.org/officeDocument/2006/relationships/image" Target="media/image351.jpeg"/><Relationship Id="rId350" Type="http://schemas.openxmlformats.org/officeDocument/2006/relationships/image" Target="media/image350.jpeg"/><Relationship Id="rId35" Type="http://schemas.openxmlformats.org/officeDocument/2006/relationships/image" Target="media/image35.jpeg"/><Relationship Id="rId349" Type="http://schemas.openxmlformats.org/officeDocument/2006/relationships/image" Target="media/image349.jpeg"/><Relationship Id="rId348" Type="http://schemas.openxmlformats.org/officeDocument/2006/relationships/image" Target="media/image348.jpeg"/><Relationship Id="rId347" Type="http://schemas.openxmlformats.org/officeDocument/2006/relationships/image" Target="media/image347.jpeg"/><Relationship Id="rId346" Type="http://schemas.openxmlformats.org/officeDocument/2006/relationships/image" Target="media/image346.jpeg"/><Relationship Id="rId345" Type="http://schemas.openxmlformats.org/officeDocument/2006/relationships/image" Target="media/image345.jpeg"/><Relationship Id="rId344" Type="http://schemas.openxmlformats.org/officeDocument/2006/relationships/image" Target="media/image344.jpeg"/><Relationship Id="rId343" Type="http://schemas.openxmlformats.org/officeDocument/2006/relationships/image" Target="media/image343.jpeg"/><Relationship Id="rId342" Type="http://schemas.openxmlformats.org/officeDocument/2006/relationships/image" Target="media/image342.jpeg"/><Relationship Id="rId341" Type="http://schemas.openxmlformats.org/officeDocument/2006/relationships/image" Target="media/image341.jpeg"/><Relationship Id="rId340" Type="http://schemas.openxmlformats.org/officeDocument/2006/relationships/image" Target="media/image340.jpeg"/><Relationship Id="rId34" Type="http://schemas.openxmlformats.org/officeDocument/2006/relationships/image" Target="media/image34.jpeg"/><Relationship Id="rId339" Type="http://schemas.openxmlformats.org/officeDocument/2006/relationships/image" Target="media/image339.jpeg"/><Relationship Id="rId338" Type="http://schemas.openxmlformats.org/officeDocument/2006/relationships/image" Target="media/image338.jpeg"/><Relationship Id="rId337" Type="http://schemas.openxmlformats.org/officeDocument/2006/relationships/image" Target="media/image337.jpeg"/><Relationship Id="rId336" Type="http://schemas.openxmlformats.org/officeDocument/2006/relationships/image" Target="media/image336.jpeg"/><Relationship Id="rId335" Type="http://schemas.openxmlformats.org/officeDocument/2006/relationships/image" Target="media/image335.jpeg"/><Relationship Id="rId334" Type="http://schemas.openxmlformats.org/officeDocument/2006/relationships/image" Target="media/image334.jpeg"/><Relationship Id="rId333" Type="http://schemas.openxmlformats.org/officeDocument/2006/relationships/image" Target="media/image333.jpeg"/><Relationship Id="rId332" Type="http://schemas.openxmlformats.org/officeDocument/2006/relationships/image" Target="media/image332.jpeg"/><Relationship Id="rId331" Type="http://schemas.openxmlformats.org/officeDocument/2006/relationships/image" Target="media/image331.jpeg"/><Relationship Id="rId330" Type="http://schemas.openxmlformats.org/officeDocument/2006/relationships/image" Target="media/image330.jpeg"/><Relationship Id="rId33" Type="http://schemas.openxmlformats.org/officeDocument/2006/relationships/image" Target="media/image33.jpeg"/><Relationship Id="rId329" Type="http://schemas.openxmlformats.org/officeDocument/2006/relationships/image" Target="media/image329.jpeg"/><Relationship Id="rId328" Type="http://schemas.openxmlformats.org/officeDocument/2006/relationships/image" Target="media/image328.jpeg"/><Relationship Id="rId327" Type="http://schemas.openxmlformats.org/officeDocument/2006/relationships/image" Target="media/image327.jpeg"/><Relationship Id="rId326" Type="http://schemas.openxmlformats.org/officeDocument/2006/relationships/image" Target="media/image326.jpeg"/><Relationship Id="rId325" Type="http://schemas.openxmlformats.org/officeDocument/2006/relationships/image" Target="media/image325.jpeg"/><Relationship Id="rId324" Type="http://schemas.openxmlformats.org/officeDocument/2006/relationships/image" Target="media/image324.jpeg"/><Relationship Id="rId323" Type="http://schemas.openxmlformats.org/officeDocument/2006/relationships/image" Target="media/image323.webp"/><Relationship Id="rId322" Type="http://schemas.openxmlformats.org/officeDocument/2006/relationships/image" Target="media/image322.webp"/><Relationship Id="rId321" Type="http://schemas.openxmlformats.org/officeDocument/2006/relationships/image" Target="media/image321.jpeg"/><Relationship Id="rId320" Type="http://schemas.openxmlformats.org/officeDocument/2006/relationships/image" Target="media/image320.jpeg"/><Relationship Id="rId32" Type="http://schemas.openxmlformats.org/officeDocument/2006/relationships/image" Target="media/image32.jpeg"/><Relationship Id="rId319" Type="http://schemas.openxmlformats.org/officeDocument/2006/relationships/image" Target="media/image319.jpeg"/><Relationship Id="rId318" Type="http://schemas.openxmlformats.org/officeDocument/2006/relationships/image" Target="media/image318.jpeg"/><Relationship Id="rId317" Type="http://schemas.openxmlformats.org/officeDocument/2006/relationships/image" Target="media/image317.jpeg"/><Relationship Id="rId316" Type="http://schemas.openxmlformats.org/officeDocument/2006/relationships/image" Target="media/image316.jpeg"/><Relationship Id="rId315" Type="http://schemas.openxmlformats.org/officeDocument/2006/relationships/image" Target="media/image315.jpeg"/><Relationship Id="rId314" Type="http://schemas.openxmlformats.org/officeDocument/2006/relationships/image" Target="media/image314.jpeg"/><Relationship Id="rId313" Type="http://schemas.openxmlformats.org/officeDocument/2006/relationships/image" Target="media/image313.jpeg"/><Relationship Id="rId312" Type="http://schemas.openxmlformats.org/officeDocument/2006/relationships/image" Target="media/image312.jpeg"/><Relationship Id="rId311" Type="http://schemas.openxmlformats.org/officeDocument/2006/relationships/image" Target="media/image311.jpeg"/><Relationship Id="rId310" Type="http://schemas.openxmlformats.org/officeDocument/2006/relationships/image" Target="media/image310.jpeg"/><Relationship Id="rId31" Type="http://schemas.openxmlformats.org/officeDocument/2006/relationships/image" Target="media/image31.jpeg"/><Relationship Id="rId309" Type="http://schemas.openxmlformats.org/officeDocument/2006/relationships/image" Target="media/image309.jpeg"/><Relationship Id="rId308" Type="http://schemas.openxmlformats.org/officeDocument/2006/relationships/image" Target="media/image308.jpeg"/><Relationship Id="rId307" Type="http://schemas.openxmlformats.org/officeDocument/2006/relationships/image" Target="media/image307.jpeg"/><Relationship Id="rId306" Type="http://schemas.openxmlformats.org/officeDocument/2006/relationships/image" Target="media/image306.jpeg"/><Relationship Id="rId305" Type="http://schemas.openxmlformats.org/officeDocument/2006/relationships/image" Target="media/image305.jpeg"/><Relationship Id="rId304" Type="http://schemas.openxmlformats.org/officeDocument/2006/relationships/image" Target="media/image304.jpeg"/><Relationship Id="rId303" Type="http://schemas.openxmlformats.org/officeDocument/2006/relationships/image" Target="media/image303.jpeg"/><Relationship Id="rId302" Type="http://schemas.openxmlformats.org/officeDocument/2006/relationships/image" Target="media/image302.jpeg"/><Relationship Id="rId301" Type="http://schemas.openxmlformats.org/officeDocument/2006/relationships/image" Target="media/image301.jpeg"/><Relationship Id="rId300" Type="http://schemas.openxmlformats.org/officeDocument/2006/relationships/image" Target="media/image300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9" Type="http://schemas.openxmlformats.org/officeDocument/2006/relationships/image" Target="media/image299.jpeg"/><Relationship Id="rId298" Type="http://schemas.openxmlformats.org/officeDocument/2006/relationships/image" Target="media/image298.jpeg"/><Relationship Id="rId297" Type="http://schemas.openxmlformats.org/officeDocument/2006/relationships/image" Target="media/image297.jpeg"/><Relationship Id="rId296" Type="http://schemas.openxmlformats.org/officeDocument/2006/relationships/image" Target="media/image296.jpeg"/><Relationship Id="rId295" Type="http://schemas.openxmlformats.org/officeDocument/2006/relationships/image" Target="media/image295.jpeg"/><Relationship Id="rId294" Type="http://schemas.openxmlformats.org/officeDocument/2006/relationships/image" Target="media/image294.jpeg"/><Relationship Id="rId293" Type="http://schemas.openxmlformats.org/officeDocument/2006/relationships/image" Target="media/image293.jpeg"/><Relationship Id="rId292" Type="http://schemas.openxmlformats.org/officeDocument/2006/relationships/image" Target="media/image292.jpeg"/><Relationship Id="rId291" Type="http://schemas.openxmlformats.org/officeDocument/2006/relationships/image" Target="media/image291.jpeg"/><Relationship Id="rId290" Type="http://schemas.openxmlformats.org/officeDocument/2006/relationships/image" Target="media/image290.jpeg"/><Relationship Id="rId29" Type="http://schemas.openxmlformats.org/officeDocument/2006/relationships/image" Target="media/image29.jpeg"/><Relationship Id="rId289" Type="http://schemas.openxmlformats.org/officeDocument/2006/relationships/image" Target="media/image289.jpeg"/><Relationship Id="rId288" Type="http://schemas.openxmlformats.org/officeDocument/2006/relationships/image" Target="media/image288.jpeg"/><Relationship Id="rId287" Type="http://schemas.openxmlformats.org/officeDocument/2006/relationships/image" Target="media/image287.jpeg"/><Relationship Id="rId286" Type="http://schemas.openxmlformats.org/officeDocument/2006/relationships/image" Target="media/image286.jpeg"/><Relationship Id="rId285" Type="http://schemas.openxmlformats.org/officeDocument/2006/relationships/image" Target="media/image285.jpeg"/><Relationship Id="rId284" Type="http://schemas.openxmlformats.org/officeDocument/2006/relationships/image" Target="media/image284.jpeg"/><Relationship Id="rId283" Type="http://schemas.openxmlformats.org/officeDocument/2006/relationships/image" Target="media/image283.jpeg"/><Relationship Id="rId282" Type="http://schemas.openxmlformats.org/officeDocument/2006/relationships/image" Target="media/image282.jpeg"/><Relationship Id="rId281" Type="http://schemas.openxmlformats.org/officeDocument/2006/relationships/image" Target="media/image281.jpeg"/><Relationship Id="rId280" Type="http://schemas.openxmlformats.org/officeDocument/2006/relationships/image" Target="media/image280.jpeg"/><Relationship Id="rId28" Type="http://schemas.openxmlformats.org/officeDocument/2006/relationships/image" Target="media/image28.png"/><Relationship Id="rId279" Type="http://schemas.openxmlformats.org/officeDocument/2006/relationships/image" Target="media/image279.jpeg"/><Relationship Id="rId278" Type="http://schemas.openxmlformats.org/officeDocument/2006/relationships/image" Target="media/image278.jpeg"/><Relationship Id="rId277" Type="http://schemas.openxmlformats.org/officeDocument/2006/relationships/image" Target="media/image277.jpeg"/><Relationship Id="rId276" Type="http://schemas.openxmlformats.org/officeDocument/2006/relationships/image" Target="media/image276.jpeg"/><Relationship Id="rId275" Type="http://schemas.openxmlformats.org/officeDocument/2006/relationships/image" Target="media/image275.jpeg"/><Relationship Id="rId274" Type="http://schemas.openxmlformats.org/officeDocument/2006/relationships/image" Target="media/image274.jpeg"/><Relationship Id="rId273" Type="http://schemas.openxmlformats.org/officeDocument/2006/relationships/image" Target="media/image273.jpeg"/><Relationship Id="rId272" Type="http://schemas.openxmlformats.org/officeDocument/2006/relationships/image" Target="media/image272.jpeg"/><Relationship Id="rId271" Type="http://schemas.openxmlformats.org/officeDocument/2006/relationships/image" Target="media/image271.jpeg"/><Relationship Id="rId270" Type="http://schemas.openxmlformats.org/officeDocument/2006/relationships/image" Target="media/image270.jpeg"/><Relationship Id="rId27" Type="http://schemas.openxmlformats.org/officeDocument/2006/relationships/image" Target="media/image27.jpeg"/><Relationship Id="rId269" Type="http://schemas.openxmlformats.org/officeDocument/2006/relationships/image" Target="media/image269.jpeg"/><Relationship Id="rId268" Type="http://schemas.openxmlformats.org/officeDocument/2006/relationships/image" Target="media/image268.jpeg"/><Relationship Id="rId267" Type="http://schemas.openxmlformats.org/officeDocument/2006/relationships/image" Target="media/image267.jpeg"/><Relationship Id="rId266" Type="http://schemas.openxmlformats.org/officeDocument/2006/relationships/image" Target="media/image266.jpeg"/><Relationship Id="rId265" Type="http://schemas.openxmlformats.org/officeDocument/2006/relationships/image" Target="media/image265.jpeg"/><Relationship Id="rId264" Type="http://schemas.openxmlformats.org/officeDocument/2006/relationships/image" Target="media/image264.jpeg"/><Relationship Id="rId263" Type="http://schemas.openxmlformats.org/officeDocument/2006/relationships/image" Target="media/image263.jpeg"/><Relationship Id="rId262" Type="http://schemas.openxmlformats.org/officeDocument/2006/relationships/image" Target="media/image262.jpeg"/><Relationship Id="rId261" Type="http://schemas.openxmlformats.org/officeDocument/2006/relationships/image" Target="media/image261.jpeg"/><Relationship Id="rId260" Type="http://schemas.openxmlformats.org/officeDocument/2006/relationships/image" Target="media/image260.jpeg"/><Relationship Id="rId26" Type="http://schemas.openxmlformats.org/officeDocument/2006/relationships/image" Target="media/image26.jpeg"/><Relationship Id="rId259" Type="http://schemas.openxmlformats.org/officeDocument/2006/relationships/image" Target="media/image259.jpeg"/><Relationship Id="rId258" Type="http://schemas.openxmlformats.org/officeDocument/2006/relationships/image" Target="media/image258.jpeg"/><Relationship Id="rId257" Type="http://schemas.openxmlformats.org/officeDocument/2006/relationships/image" Target="media/image257.jpeg"/><Relationship Id="rId256" Type="http://schemas.openxmlformats.org/officeDocument/2006/relationships/image" Target="media/image256.jpeg"/><Relationship Id="rId255" Type="http://schemas.openxmlformats.org/officeDocument/2006/relationships/image" Target="media/image255.jpeg"/><Relationship Id="rId254" Type="http://schemas.openxmlformats.org/officeDocument/2006/relationships/image" Target="media/image254.jpeg"/><Relationship Id="rId253" Type="http://schemas.openxmlformats.org/officeDocument/2006/relationships/image" Target="media/image253.jpeg"/><Relationship Id="rId252" Type="http://schemas.openxmlformats.org/officeDocument/2006/relationships/image" Target="media/image252.jpeg"/><Relationship Id="rId251" Type="http://schemas.openxmlformats.org/officeDocument/2006/relationships/image" Target="media/image251.jpeg"/><Relationship Id="rId250" Type="http://schemas.openxmlformats.org/officeDocument/2006/relationships/image" Target="media/image250.jpeg"/><Relationship Id="rId25" Type="http://schemas.openxmlformats.org/officeDocument/2006/relationships/image" Target="media/image25.jpeg"/><Relationship Id="rId249" Type="http://schemas.openxmlformats.org/officeDocument/2006/relationships/image" Target="media/image249.jpeg"/><Relationship Id="rId248" Type="http://schemas.openxmlformats.org/officeDocument/2006/relationships/image" Target="media/image248.jpeg"/><Relationship Id="rId247" Type="http://schemas.openxmlformats.org/officeDocument/2006/relationships/image" Target="media/image247.jpeg"/><Relationship Id="rId246" Type="http://schemas.openxmlformats.org/officeDocument/2006/relationships/image" Target="media/image246.jpeg"/><Relationship Id="rId245" Type="http://schemas.openxmlformats.org/officeDocument/2006/relationships/image" Target="media/image245.jpeg"/><Relationship Id="rId244" Type="http://schemas.openxmlformats.org/officeDocument/2006/relationships/image" Target="media/image244.jpeg"/><Relationship Id="rId243" Type="http://schemas.openxmlformats.org/officeDocument/2006/relationships/image" Target="media/image243.jpeg"/><Relationship Id="rId242" Type="http://schemas.openxmlformats.org/officeDocument/2006/relationships/image" Target="media/image242.jpeg"/><Relationship Id="rId241" Type="http://schemas.openxmlformats.org/officeDocument/2006/relationships/image" Target="media/image241.jpeg"/><Relationship Id="rId240" Type="http://schemas.openxmlformats.org/officeDocument/2006/relationships/image" Target="media/image240.jpeg"/><Relationship Id="rId24" Type="http://schemas.openxmlformats.org/officeDocument/2006/relationships/image" Target="media/image24.jpeg"/><Relationship Id="rId239" Type="http://schemas.openxmlformats.org/officeDocument/2006/relationships/image" Target="media/image239.jpeg"/><Relationship Id="rId238" Type="http://schemas.openxmlformats.org/officeDocument/2006/relationships/image" Target="media/image238.jpeg"/><Relationship Id="rId237" Type="http://schemas.openxmlformats.org/officeDocument/2006/relationships/image" Target="media/image237.jpeg"/><Relationship Id="rId236" Type="http://schemas.openxmlformats.org/officeDocument/2006/relationships/image" Target="media/image236.jpeg"/><Relationship Id="rId235" Type="http://schemas.openxmlformats.org/officeDocument/2006/relationships/image" Target="media/image235.jpeg"/><Relationship Id="rId234" Type="http://schemas.openxmlformats.org/officeDocument/2006/relationships/image" Target="media/image234.jpeg"/><Relationship Id="rId233" Type="http://schemas.openxmlformats.org/officeDocument/2006/relationships/image" Target="media/image233.jpeg"/><Relationship Id="rId232" Type="http://schemas.openxmlformats.org/officeDocument/2006/relationships/image" Target="media/image232.jpeg"/><Relationship Id="rId231" Type="http://schemas.openxmlformats.org/officeDocument/2006/relationships/image" Target="media/image231.jpeg"/><Relationship Id="rId230" Type="http://schemas.openxmlformats.org/officeDocument/2006/relationships/image" Target="media/image230.jpeg"/><Relationship Id="rId23" Type="http://schemas.openxmlformats.org/officeDocument/2006/relationships/image" Target="media/image23.jpeg"/><Relationship Id="rId229" Type="http://schemas.openxmlformats.org/officeDocument/2006/relationships/image" Target="media/image229.jpeg"/><Relationship Id="rId228" Type="http://schemas.openxmlformats.org/officeDocument/2006/relationships/image" Target="media/image228.webp"/><Relationship Id="rId227" Type="http://schemas.openxmlformats.org/officeDocument/2006/relationships/image" Target="media/image227.jpeg"/><Relationship Id="rId226" Type="http://schemas.openxmlformats.org/officeDocument/2006/relationships/image" Target="media/image226.webp"/><Relationship Id="rId225" Type="http://schemas.openxmlformats.org/officeDocument/2006/relationships/image" Target="media/image225.webp"/><Relationship Id="rId224" Type="http://schemas.openxmlformats.org/officeDocument/2006/relationships/image" Target="media/image224.jpeg"/><Relationship Id="rId223" Type="http://schemas.openxmlformats.org/officeDocument/2006/relationships/image" Target="media/image223.jpeg"/><Relationship Id="rId222" Type="http://schemas.openxmlformats.org/officeDocument/2006/relationships/image" Target="media/image222.jpeg"/><Relationship Id="rId221" Type="http://schemas.openxmlformats.org/officeDocument/2006/relationships/image" Target="media/image221.jpeg"/><Relationship Id="rId220" Type="http://schemas.openxmlformats.org/officeDocument/2006/relationships/image" Target="media/image220.jpeg"/><Relationship Id="rId22" Type="http://schemas.openxmlformats.org/officeDocument/2006/relationships/image" Target="media/image22.jpeg"/><Relationship Id="rId219" Type="http://schemas.openxmlformats.org/officeDocument/2006/relationships/image" Target="media/image219.jpeg"/><Relationship Id="rId218" Type="http://schemas.openxmlformats.org/officeDocument/2006/relationships/image" Target="media/image218.jpeg"/><Relationship Id="rId217" Type="http://schemas.openxmlformats.org/officeDocument/2006/relationships/image" Target="media/image217.webp"/><Relationship Id="rId216" Type="http://schemas.openxmlformats.org/officeDocument/2006/relationships/image" Target="media/image216.jpeg"/><Relationship Id="rId215" Type="http://schemas.openxmlformats.org/officeDocument/2006/relationships/image" Target="media/image215.jpeg"/><Relationship Id="rId214" Type="http://schemas.openxmlformats.org/officeDocument/2006/relationships/image" Target="media/image214.jpeg"/><Relationship Id="rId213" Type="http://schemas.openxmlformats.org/officeDocument/2006/relationships/image" Target="media/image213.webp"/><Relationship Id="rId212" Type="http://schemas.openxmlformats.org/officeDocument/2006/relationships/image" Target="media/image212.webp"/><Relationship Id="rId211" Type="http://schemas.openxmlformats.org/officeDocument/2006/relationships/image" Target="media/image211.jpeg"/><Relationship Id="rId210" Type="http://schemas.openxmlformats.org/officeDocument/2006/relationships/image" Target="media/image210.webp"/><Relationship Id="rId21" Type="http://schemas.openxmlformats.org/officeDocument/2006/relationships/image" Target="media/image21.jpeg"/><Relationship Id="rId209" Type="http://schemas.openxmlformats.org/officeDocument/2006/relationships/image" Target="media/image209.webp"/><Relationship Id="rId208" Type="http://schemas.openxmlformats.org/officeDocument/2006/relationships/image" Target="media/image208.jpeg"/><Relationship Id="rId207" Type="http://schemas.openxmlformats.org/officeDocument/2006/relationships/image" Target="media/image207.jpeg"/><Relationship Id="rId206" Type="http://schemas.openxmlformats.org/officeDocument/2006/relationships/image" Target="media/image206.webp"/><Relationship Id="rId205" Type="http://schemas.openxmlformats.org/officeDocument/2006/relationships/image" Target="media/image205.webp"/><Relationship Id="rId204" Type="http://schemas.openxmlformats.org/officeDocument/2006/relationships/image" Target="media/image204.jpeg"/><Relationship Id="rId203" Type="http://schemas.openxmlformats.org/officeDocument/2006/relationships/image" Target="media/image203.jpeg"/><Relationship Id="rId202" Type="http://schemas.openxmlformats.org/officeDocument/2006/relationships/image" Target="media/image202.webp"/><Relationship Id="rId201" Type="http://schemas.openxmlformats.org/officeDocument/2006/relationships/image" Target="media/image201.webp"/><Relationship Id="rId200" Type="http://schemas.openxmlformats.org/officeDocument/2006/relationships/image" Target="media/image200.webp"/><Relationship Id="rId20" Type="http://schemas.openxmlformats.org/officeDocument/2006/relationships/image" Target="media/image20.jpeg"/><Relationship Id="rId2" Type="http://schemas.openxmlformats.org/officeDocument/2006/relationships/image" Target="NULL" TargetMode="External"/><Relationship Id="rId199" Type="http://schemas.openxmlformats.org/officeDocument/2006/relationships/image" Target="media/image199.webp"/><Relationship Id="rId198" Type="http://schemas.openxmlformats.org/officeDocument/2006/relationships/image" Target="media/image198.jpeg"/><Relationship Id="rId197" Type="http://schemas.openxmlformats.org/officeDocument/2006/relationships/image" Target="media/image197.webp"/><Relationship Id="rId196" Type="http://schemas.openxmlformats.org/officeDocument/2006/relationships/image" Target="media/image196.webp"/><Relationship Id="rId195" Type="http://schemas.openxmlformats.org/officeDocument/2006/relationships/image" Target="media/image195.webp"/><Relationship Id="rId194" Type="http://schemas.openxmlformats.org/officeDocument/2006/relationships/image" Target="media/image194.jpeg"/><Relationship Id="rId193" Type="http://schemas.openxmlformats.org/officeDocument/2006/relationships/image" Target="media/image193.jpeg"/><Relationship Id="rId192" Type="http://schemas.openxmlformats.org/officeDocument/2006/relationships/image" Target="media/image192.jpeg"/><Relationship Id="rId191" Type="http://schemas.openxmlformats.org/officeDocument/2006/relationships/image" Target="media/image191.jpeg"/><Relationship Id="rId190" Type="http://schemas.openxmlformats.org/officeDocument/2006/relationships/image" Target="media/image190.jpeg"/><Relationship Id="rId19" Type="http://schemas.openxmlformats.org/officeDocument/2006/relationships/image" Target="media/image19.jpeg"/><Relationship Id="rId189" Type="http://schemas.openxmlformats.org/officeDocument/2006/relationships/image" Target="media/image189.png"/><Relationship Id="rId188" Type="http://schemas.openxmlformats.org/officeDocument/2006/relationships/image" Target="media/image188.jpeg"/><Relationship Id="rId187" Type="http://schemas.openxmlformats.org/officeDocument/2006/relationships/image" Target="media/image187.jpeg"/><Relationship Id="rId186" Type="http://schemas.openxmlformats.org/officeDocument/2006/relationships/image" Target="media/image186.jpeg"/><Relationship Id="rId185" Type="http://schemas.openxmlformats.org/officeDocument/2006/relationships/image" Target="media/image185.webp"/><Relationship Id="rId184" Type="http://schemas.openxmlformats.org/officeDocument/2006/relationships/image" Target="media/image184.jpeg"/><Relationship Id="rId183" Type="http://schemas.openxmlformats.org/officeDocument/2006/relationships/image" Target="media/image183.jpeg"/><Relationship Id="rId182" Type="http://schemas.openxmlformats.org/officeDocument/2006/relationships/image" Target="media/image182.jpeg"/><Relationship Id="rId181" Type="http://schemas.openxmlformats.org/officeDocument/2006/relationships/image" Target="media/image181.jpeg"/><Relationship Id="rId180" Type="http://schemas.openxmlformats.org/officeDocument/2006/relationships/image" Target="media/image180.jpeg"/><Relationship Id="rId18" Type="http://schemas.openxmlformats.org/officeDocument/2006/relationships/image" Target="media/image18.jpeg"/><Relationship Id="rId179" Type="http://schemas.openxmlformats.org/officeDocument/2006/relationships/image" Target="media/image179.jpeg"/><Relationship Id="rId178" Type="http://schemas.openxmlformats.org/officeDocument/2006/relationships/image" Target="media/image178.jpeg"/><Relationship Id="rId177" Type="http://schemas.openxmlformats.org/officeDocument/2006/relationships/image" Target="media/image177.jpeg"/><Relationship Id="rId176" Type="http://schemas.openxmlformats.org/officeDocument/2006/relationships/image" Target="media/image176.jpeg"/><Relationship Id="rId175" Type="http://schemas.openxmlformats.org/officeDocument/2006/relationships/image" Target="media/image175.jpeg"/><Relationship Id="rId174" Type="http://schemas.openxmlformats.org/officeDocument/2006/relationships/image" Target="media/image174.jpeg"/><Relationship Id="rId173" Type="http://schemas.openxmlformats.org/officeDocument/2006/relationships/image" Target="media/image173.jpeg"/><Relationship Id="rId172" Type="http://schemas.openxmlformats.org/officeDocument/2006/relationships/image" Target="media/image172.webp"/><Relationship Id="rId171" Type="http://schemas.openxmlformats.org/officeDocument/2006/relationships/image" Target="media/image171.jpeg"/><Relationship Id="rId170" Type="http://schemas.openxmlformats.org/officeDocument/2006/relationships/image" Target="media/image170.jpeg"/><Relationship Id="rId17" Type="http://schemas.openxmlformats.org/officeDocument/2006/relationships/image" Target="media/image17.jpeg"/><Relationship Id="rId169" Type="http://schemas.openxmlformats.org/officeDocument/2006/relationships/image" Target="media/image169.jpeg"/><Relationship Id="rId168" Type="http://schemas.openxmlformats.org/officeDocument/2006/relationships/image" Target="media/image168.webp"/><Relationship Id="rId167" Type="http://schemas.openxmlformats.org/officeDocument/2006/relationships/image" Target="media/image167.jpeg"/><Relationship Id="rId166" Type="http://schemas.openxmlformats.org/officeDocument/2006/relationships/image" Target="media/image166.jpeg"/><Relationship Id="rId165" Type="http://schemas.openxmlformats.org/officeDocument/2006/relationships/image" Target="media/image165.jpeg"/><Relationship Id="rId164" Type="http://schemas.openxmlformats.org/officeDocument/2006/relationships/image" Target="media/image164.jpeg"/><Relationship Id="rId163" Type="http://schemas.openxmlformats.org/officeDocument/2006/relationships/image" Target="media/image163.jpeg"/><Relationship Id="rId162" Type="http://schemas.openxmlformats.org/officeDocument/2006/relationships/image" Target="media/image162.jpeg"/><Relationship Id="rId161" Type="http://schemas.openxmlformats.org/officeDocument/2006/relationships/image" Target="media/image161.jpeg"/><Relationship Id="rId160" Type="http://schemas.openxmlformats.org/officeDocument/2006/relationships/image" Target="media/image160.jpeg"/><Relationship Id="rId16" Type="http://schemas.openxmlformats.org/officeDocument/2006/relationships/image" Target="media/image16.jpeg"/><Relationship Id="rId159" Type="http://schemas.openxmlformats.org/officeDocument/2006/relationships/image" Target="media/image159.jpeg"/><Relationship Id="rId158" Type="http://schemas.openxmlformats.org/officeDocument/2006/relationships/image" Target="media/image158.jpeg"/><Relationship Id="rId157" Type="http://schemas.openxmlformats.org/officeDocument/2006/relationships/image" Target="media/image157.jpeg"/><Relationship Id="rId156" Type="http://schemas.openxmlformats.org/officeDocument/2006/relationships/image" Target="media/image156.jpeg"/><Relationship Id="rId155" Type="http://schemas.openxmlformats.org/officeDocument/2006/relationships/image" Target="media/image155.jpeg"/><Relationship Id="rId154" Type="http://schemas.openxmlformats.org/officeDocument/2006/relationships/image" Target="media/image154.jpeg"/><Relationship Id="rId153" Type="http://schemas.openxmlformats.org/officeDocument/2006/relationships/image" Target="media/image153.jpeg"/><Relationship Id="rId152" Type="http://schemas.openxmlformats.org/officeDocument/2006/relationships/image" Target="media/image152.webp"/><Relationship Id="rId151" Type="http://schemas.openxmlformats.org/officeDocument/2006/relationships/image" Target="media/image151.jpeg"/><Relationship Id="rId150" Type="http://schemas.openxmlformats.org/officeDocument/2006/relationships/image" Target="media/image150.png"/><Relationship Id="rId15" Type="http://schemas.openxmlformats.org/officeDocument/2006/relationships/image" Target="media/image15.jpeg"/><Relationship Id="rId149" Type="http://schemas.openxmlformats.org/officeDocument/2006/relationships/image" Target="media/image149.webp"/><Relationship Id="rId148" Type="http://schemas.openxmlformats.org/officeDocument/2006/relationships/image" Target="media/image148.jpeg"/><Relationship Id="rId147" Type="http://schemas.openxmlformats.org/officeDocument/2006/relationships/image" Target="media/image147.jpeg"/><Relationship Id="rId146" Type="http://schemas.openxmlformats.org/officeDocument/2006/relationships/image" Target="media/image146.jpeg"/><Relationship Id="rId145" Type="http://schemas.openxmlformats.org/officeDocument/2006/relationships/image" Target="media/image145.jpeg"/><Relationship Id="rId144" Type="http://schemas.openxmlformats.org/officeDocument/2006/relationships/image" Target="media/image144.jpeg"/><Relationship Id="rId143" Type="http://schemas.openxmlformats.org/officeDocument/2006/relationships/image" Target="media/image143.jpeg"/><Relationship Id="rId142" Type="http://schemas.openxmlformats.org/officeDocument/2006/relationships/image" Target="media/image142.jpeg"/><Relationship Id="rId141" Type="http://schemas.openxmlformats.org/officeDocument/2006/relationships/image" Target="media/image141.jpeg"/><Relationship Id="rId140" Type="http://schemas.openxmlformats.org/officeDocument/2006/relationships/image" Target="media/image140.webp"/><Relationship Id="rId14" Type="http://schemas.openxmlformats.org/officeDocument/2006/relationships/image" Target="media/image14.jpeg"/><Relationship Id="rId139" Type="http://schemas.openxmlformats.org/officeDocument/2006/relationships/image" Target="media/image139.jpeg"/><Relationship Id="rId138" Type="http://schemas.openxmlformats.org/officeDocument/2006/relationships/image" Target="media/image138.jpeg"/><Relationship Id="rId137" Type="http://schemas.openxmlformats.org/officeDocument/2006/relationships/image" Target="media/image137.jpeg"/><Relationship Id="rId136" Type="http://schemas.openxmlformats.org/officeDocument/2006/relationships/image" Target="media/image136.jpeg"/><Relationship Id="rId135" Type="http://schemas.openxmlformats.org/officeDocument/2006/relationships/image" Target="media/image135.jpeg"/><Relationship Id="rId134" Type="http://schemas.openxmlformats.org/officeDocument/2006/relationships/image" Target="media/image134.jpeg"/><Relationship Id="rId133" Type="http://schemas.openxmlformats.org/officeDocument/2006/relationships/image" Target="media/image133.jpeg"/><Relationship Id="rId132" Type="http://schemas.openxmlformats.org/officeDocument/2006/relationships/image" Target="media/image132.jpeg"/><Relationship Id="rId131" Type="http://schemas.openxmlformats.org/officeDocument/2006/relationships/image" Target="media/image131.jpeg"/><Relationship Id="rId130" Type="http://schemas.openxmlformats.org/officeDocument/2006/relationships/image" Target="media/image130.jpeg"/><Relationship Id="rId13" Type="http://schemas.openxmlformats.org/officeDocument/2006/relationships/image" Target="media/image13.jpeg"/><Relationship Id="rId129" Type="http://schemas.openxmlformats.org/officeDocument/2006/relationships/image" Target="media/image129.jpeg"/><Relationship Id="rId128" Type="http://schemas.openxmlformats.org/officeDocument/2006/relationships/image" Target="media/image128.jpeg"/><Relationship Id="rId127" Type="http://schemas.openxmlformats.org/officeDocument/2006/relationships/image" Target="media/image127.jpeg"/><Relationship Id="rId126" Type="http://schemas.openxmlformats.org/officeDocument/2006/relationships/image" Target="media/image126.png"/><Relationship Id="rId125" Type="http://schemas.openxmlformats.org/officeDocument/2006/relationships/image" Target="media/image125.jpeg"/><Relationship Id="rId124" Type="http://schemas.openxmlformats.org/officeDocument/2006/relationships/image" Target="media/image124.jpeg"/><Relationship Id="rId123" Type="http://schemas.openxmlformats.org/officeDocument/2006/relationships/image" Target="media/image123.jpeg"/><Relationship Id="rId122" Type="http://schemas.openxmlformats.org/officeDocument/2006/relationships/image" Target="media/image122.png"/><Relationship Id="rId121" Type="http://schemas.openxmlformats.org/officeDocument/2006/relationships/image" Target="media/image121.png"/><Relationship Id="rId120" Type="http://schemas.openxmlformats.org/officeDocument/2006/relationships/image" Target="media/image120.png"/><Relationship Id="rId12" Type="http://schemas.openxmlformats.org/officeDocument/2006/relationships/image" Target="media/image12.jpeg"/><Relationship Id="rId119" Type="http://schemas.openxmlformats.org/officeDocument/2006/relationships/image" Target="media/image119.png"/><Relationship Id="rId118" Type="http://schemas.openxmlformats.org/officeDocument/2006/relationships/image" Target="media/image118.png"/><Relationship Id="rId117" Type="http://schemas.openxmlformats.org/officeDocument/2006/relationships/image" Target="media/image117.png"/><Relationship Id="rId116" Type="http://schemas.openxmlformats.org/officeDocument/2006/relationships/image" Target="media/image116.png"/><Relationship Id="rId115" Type="http://schemas.openxmlformats.org/officeDocument/2006/relationships/image" Target="media/image115.png"/><Relationship Id="rId114" Type="http://schemas.openxmlformats.org/officeDocument/2006/relationships/image" Target="media/image114.png"/><Relationship Id="rId113" Type="http://schemas.openxmlformats.org/officeDocument/2006/relationships/image" Target="media/image113.png"/><Relationship Id="rId112" Type="http://schemas.openxmlformats.org/officeDocument/2006/relationships/image" Target="media/image112.png"/><Relationship Id="rId111" Type="http://schemas.openxmlformats.org/officeDocument/2006/relationships/image" Target="media/image111.png"/><Relationship Id="rId110" Type="http://schemas.openxmlformats.org/officeDocument/2006/relationships/image" Target="media/image110.png"/><Relationship Id="rId11" Type="http://schemas.openxmlformats.org/officeDocument/2006/relationships/image" Target="media/image11.jpe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pn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png"/><Relationship Id="rId103" Type="http://schemas.openxmlformats.org/officeDocument/2006/relationships/image" Target="media/image103.png"/><Relationship Id="rId102" Type="http://schemas.openxmlformats.org/officeDocument/2006/relationships/image" Target="media/image102.pn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www.wps.cn/officeDocument/2020/cellImage" Target="cellimag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7505" y="748030"/>
          <a:ext cx="3350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4884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264160</xdr:colOff>
      <xdr:row>0</xdr:row>
      <xdr:rowOff>553085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3708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233680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0660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873760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0660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970280</xdr:colOff>
      <xdr:row>0</xdr:row>
      <xdr:rowOff>553085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3708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595630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9263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236220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9009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821690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5613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744855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94535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6" Type="http://schemas.openxmlformats.org/officeDocument/2006/relationships/hyperlink" Target="https://is.snssdk.com/motor/ugc/profile.html?link_source=share&amp;the_user_id=3059302026188698" TargetMode="External"/><Relationship Id="rId5" Type="http://schemas.openxmlformats.org/officeDocument/2006/relationships/hyperlink" Target="https://is.snssdk.com/motor/ugc/profile.html?link_source=share&amp;the_user_id=997944708048468" TargetMode="External"/><Relationship Id="rId4" Type="http://schemas.openxmlformats.org/officeDocument/2006/relationships/hyperlink" Target="https://is.snssdk.com/motor/ugc/profile.html?link_source=share&amp;the_user_id=73208712518" TargetMode="External"/><Relationship Id="rId3" Type="http://schemas.openxmlformats.org/officeDocument/2006/relationships/hyperlink" Target="https://is.snssdk.com/motor/ugc/profile.html?link_source=share&amp;the_user_id=104402962924" TargetMode="External"/><Relationship Id="rId2" Type="http://schemas.openxmlformats.org/officeDocument/2006/relationships/hyperlink" Target="https://is.snssdk.com/motor/ugc/profile.html?link_source=share&amp;the_user_id=3413348012532631" TargetMode="Externa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7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5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4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3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2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1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0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8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7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6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5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4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3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2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1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0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iLnMvpHr/" TargetMode="External"/><Relationship Id="rId58" Type="http://schemas.openxmlformats.org/officeDocument/2006/relationships/hyperlink" Target="https://v.douyin.com/iJPnedXN/" TargetMode="External"/><Relationship Id="rId57" Type="http://schemas.openxmlformats.org/officeDocument/2006/relationships/hyperlink" Target="https://v.douyin.com/iJPnXVxk/" TargetMode="External"/><Relationship Id="rId56" Type="http://schemas.openxmlformats.org/officeDocument/2006/relationships/hyperlink" Target="https://v.douyin.com/ieJE8VSW/" TargetMode="External"/><Relationship Id="rId55" Type="http://schemas.openxmlformats.org/officeDocument/2006/relationships/hyperlink" Target="https://v.douyin.com/iSSP2279/ 2@2.com" TargetMode="External"/><Relationship Id="rId54" Type="http://schemas.openxmlformats.org/officeDocument/2006/relationships/hyperlink" Target="https://v.douyin.com/i5boShFY/" TargetMode="External"/><Relationship Id="rId53" Type="http://schemas.openxmlformats.org/officeDocument/2006/relationships/hyperlink" Target="https://v.douyin.com/_lMUnKhZ_vE/" TargetMode="External"/><Relationship Id="rId52" Type="http://schemas.openxmlformats.org/officeDocument/2006/relationships/hyperlink" Target="https://v.douyin.com/l48-W0BWH2c/" TargetMode="External"/><Relationship Id="rId51" Type="http://schemas.openxmlformats.org/officeDocument/2006/relationships/hyperlink" Target="https://v.douyin.com/rXkgpu2/" TargetMode="External"/><Relationship Id="rId50" Type="http://schemas.openxmlformats.org/officeDocument/2006/relationships/hyperlink" Target="https://v.douyin.com/dHJh1Q1/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iDDrdfwC/ 9@0.com" TargetMode="External"/><Relationship Id="rId48" Type="http://schemas.openxmlformats.org/officeDocument/2006/relationships/hyperlink" Target="https://v.douyin.com/iYBa8VBc/" TargetMode="External"/><Relationship Id="rId47" Type="http://schemas.openxmlformats.org/officeDocument/2006/relationships/hyperlink" Target="https://v.douyin.com/RNPgvkV/" TargetMode="External"/><Relationship Id="rId46" Type="http://schemas.openxmlformats.org/officeDocument/2006/relationships/hyperlink" Target="https://v.douyin.com/iUU8cHHq/" TargetMode="External"/><Relationship Id="rId45" Type="http://schemas.openxmlformats.org/officeDocument/2006/relationships/hyperlink" Target="https://v.douyin.com/iDDUXSLj/ 9@1.com :2pm" TargetMode="External"/><Relationship Id="rId44" Type="http://schemas.openxmlformats.org/officeDocument/2006/relationships/hyperlink" Target="https://v.douyin.com/iDDaWpJE/ 8@1.com :1pm" TargetMode="External"/><Relationship Id="rId43" Type="http://schemas.openxmlformats.org/officeDocument/2006/relationships/hyperlink" Target="https://v.douyin.com/24q2eQN/" TargetMode="External"/><Relationship Id="rId42" Type="http://schemas.openxmlformats.org/officeDocument/2006/relationships/hyperlink" Target="https://v.douyin.com/ikHJhdsd/ 5@0.com" TargetMode="External"/><Relationship Id="rId41" Type="http://schemas.openxmlformats.org/officeDocument/2006/relationships/hyperlink" Target="https://v.douyin.com/ihLfY4my/ 1@8.com" TargetMode="External"/><Relationship Id="rId40" Type="http://schemas.openxmlformats.org/officeDocument/2006/relationships/hyperlink" Target="https://v.douyin.com/ihY3Bnto/ 3@1.com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ik1j1xge/ 9@3.com" TargetMode="External"/><Relationship Id="rId38" Type="http://schemas.openxmlformats.org/officeDocument/2006/relationships/hyperlink" Target="https://v.douyin.com/i6jrprmo/ 5@2.com" TargetMode="External"/><Relationship Id="rId37" Type="http://schemas.openxmlformats.org/officeDocument/2006/relationships/hyperlink" Target="https://v.douyin.com/i2H5qaFs/" TargetMode="External"/><Relationship Id="rId36" Type="http://schemas.openxmlformats.org/officeDocument/2006/relationships/hyperlink" Target="https://v.douyin.com/iY85x94D/" TargetMode="External"/><Relationship Id="rId35" Type="http://schemas.openxmlformats.org/officeDocument/2006/relationships/hyperlink" Target="https://v.douyin.com/ijjdY42F/" TargetMode="External"/><Relationship Id="rId34" Type="http://schemas.openxmlformats.org/officeDocument/2006/relationships/hyperlink" Target="https://v.douyin.com/ijAbtYL4/" TargetMode="External"/><Relationship Id="rId33" Type="http://schemas.openxmlformats.org/officeDocument/2006/relationships/hyperlink" Target="https://v.douyin.com/FSgqeNj/" TargetMode="External"/><Relationship Id="rId32" Type="http://schemas.openxmlformats.org/officeDocument/2006/relationships/hyperlink" Target="https://v.douyin.com/8Y1YhAe/" TargetMode="External"/><Relationship Id="rId31" Type="http://schemas.openxmlformats.org/officeDocument/2006/relationships/hyperlink" Target="https://v.douyin.com/eC3yEYf/" TargetMode="External"/><Relationship Id="rId30" Type="http://schemas.openxmlformats.org/officeDocument/2006/relationships/hyperlink" Target="https://v.douyin.com/iLnrNjSN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iLb8hLmv/" TargetMode="External"/><Relationship Id="rId28" Type="http://schemas.openxmlformats.org/officeDocument/2006/relationships/hyperlink" Target="https://v.douyin.com/iRjb6jSc/" TargetMode="External"/><Relationship Id="rId27" Type="http://schemas.openxmlformats.org/officeDocument/2006/relationships/hyperlink" Target="https://v.douyin.com/idVsSMmU/" TargetMode="External"/><Relationship Id="rId26" Type="http://schemas.openxmlformats.org/officeDocument/2006/relationships/hyperlink" Target="https://v.douyin.com/ieJEk27r/" TargetMode="External"/><Relationship Id="rId25" Type="http://schemas.openxmlformats.org/officeDocument/2006/relationships/hyperlink" Target="https://v.douyin.com/N59HuqG/" TargetMode="External"/><Relationship Id="rId24" Type="http://schemas.openxmlformats.org/officeDocument/2006/relationships/hyperlink" Target="https://v.douyin.com/U7hrxCa/" TargetMode="External"/><Relationship Id="rId23" Type="http://schemas.openxmlformats.org/officeDocument/2006/relationships/hyperlink" Target="https://v.douyin.com/jcNeW61/" TargetMode="External"/><Relationship Id="rId22" Type="http://schemas.openxmlformats.org/officeDocument/2006/relationships/hyperlink" Target="https://v.douyin.com/AvYkCxx/" TargetMode="External"/><Relationship Id="rId21" Type="http://schemas.openxmlformats.org/officeDocument/2006/relationships/hyperlink" Target="https://v.douyin.com/BcRnESq/" TargetMode="External"/><Relationship Id="rId20" Type="http://schemas.openxmlformats.org/officeDocument/2006/relationships/hyperlink" Target="https://v.douyin.com/BNvsvjV/" TargetMode="External"/><Relationship Id="rId2" Type="http://schemas.openxmlformats.org/officeDocument/2006/relationships/hyperlink" Target="https://v.douyin.com/ee1Ud3N/" TargetMode="External"/><Relationship Id="rId193" Type="http://schemas.openxmlformats.org/officeDocument/2006/relationships/hyperlink" Target="https://v.douyin.com/aiCahlQwQnI/" TargetMode="External"/><Relationship Id="rId192" Type="http://schemas.openxmlformats.org/officeDocument/2006/relationships/hyperlink" Target="https://www.xingtu.cn/ad/creator/author-homepage/douyin-video/7487591151025782822?market_track_id=82O4ZB5CQL4SSJNWDMX1&amp;search_session_id=7652246850535981119&amp;possessStarId" TargetMode="External"/><Relationship Id="rId191" Type="http://schemas.openxmlformats.org/officeDocument/2006/relationships/hyperlink" Target="https://www.xingtu.cn/ad/creator/author-homepage/douyin-video/6870161836226904077?market_track_id=CB84HWC5PZZMN3MQZV9I&amp;search_session_id=7633704361918939177&amp;possessStarId" TargetMode="External"/><Relationship Id="rId190" Type="http://schemas.openxmlformats.org/officeDocument/2006/relationships/hyperlink" Target="https://v.douyin.com/ehhWrMEW8O8/" TargetMode="External"/><Relationship Id="rId19" Type="http://schemas.openxmlformats.org/officeDocument/2006/relationships/hyperlink" Target="https://v.douyin.com/YFDupKa/" TargetMode="External"/><Relationship Id="rId189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188" Type="http://schemas.openxmlformats.org/officeDocument/2006/relationships/hyperlink" Target="https://v.douyin.com/iY85wBRt/" TargetMode="External"/><Relationship Id="rId187" Type="http://schemas.openxmlformats.org/officeDocument/2006/relationships/hyperlink" Target="https://www.xingtu.cn/ad/creator/author-homepage/douyin-video/6740595716000841736?market_track_id=K54Z2XKMZKDPLARLZ5GG&amp;search_session_id=7637466651600093203&amp;possessStarId" TargetMode="External"/><Relationship Id="rId186" Type="http://schemas.openxmlformats.org/officeDocument/2006/relationships/hyperlink" Target="https://v.douyin.com/Rj3V840f0dg/" TargetMode="External"/><Relationship Id="rId185" Type="http://schemas.openxmlformats.org/officeDocument/2006/relationships/hyperlink" Target="https://www.xingtu.cn/ad/creator/author-homepage/douyin-video/7531750383270510655?market_track_id=ZJ51TBNPP6XKRA1NZUYU&amp;search_session_id=7631844807803650102&amp;possessStarId" TargetMode="External"/><Relationship Id="rId184" Type="http://schemas.openxmlformats.org/officeDocument/2006/relationships/hyperlink" Target="https://v.douyin.com/rYNr2yQmFWk/" TargetMode="External"/><Relationship Id="rId183" Type="http://schemas.openxmlformats.org/officeDocument/2006/relationships/hyperlink" Target="https://www.xingtu.cn/ad/creator/author-homepage/douyin-video/6806112579136520199?market_track_id=6GVQTUBLXW9SEIJKXG0W&amp;search_session_id=7630678654227054634&amp;possessStarId" TargetMode="External"/><Relationship Id="rId182" Type="http://schemas.openxmlformats.org/officeDocument/2006/relationships/hyperlink" Target="https://v.douyin.com/QpkSmnBcUrY/" TargetMode="External"/><Relationship Id="rId181" Type="http://schemas.openxmlformats.org/officeDocument/2006/relationships/hyperlink" Target="https://www.xingtu.cn/ad/creator/author-homepage/douyin-video/6927833628739108864?market_track_id=5RT3Y0ZGAXPOJ3NBXQYC&amp;search_session_id=7628910359084728383&amp;possessStarId" TargetMode="External"/><Relationship Id="rId180" Type="http://schemas.openxmlformats.org/officeDocument/2006/relationships/hyperlink" Target="https://v.douyin.com/9BE_n4rZuJ0/" TargetMode="External"/><Relationship Id="rId18" Type="http://schemas.openxmlformats.org/officeDocument/2006/relationships/hyperlink" Target="https://v.douyin.com/N7vAXXo/" TargetMode="External"/><Relationship Id="rId179" Type="http://schemas.openxmlformats.org/officeDocument/2006/relationships/hyperlink" Target="https://www.xingtu.cn/ad/creator/author-homepage/douyin-video/7234487160148066341?market_track_id=1WCKPTW4VC40A2221YMX&amp;search_session_id=7628143600694165545&amp;possessStarId" TargetMode="External"/><Relationship Id="rId178" Type="http://schemas.openxmlformats.org/officeDocument/2006/relationships/hyperlink" Target="https://v.douyin.com/CNKL7pwCsqQ/" TargetMode="External"/><Relationship Id="rId177" Type="http://schemas.openxmlformats.org/officeDocument/2006/relationships/hyperlink" Target="https://www.xingtu.cn/ad/creator/author-homepage/douyin-video/6640251994009239565?market_track_id=58GR35K6N1HAO60B2LVZ&amp;search_session_id=7622974722355314731&amp;possessStarId" TargetMode="External"/><Relationship Id="rId176" Type="http://schemas.openxmlformats.org/officeDocument/2006/relationships/hyperlink" Target="https://v.douyin.com/9p2UoicvFuI/" TargetMode="External"/><Relationship Id="rId175" Type="http://schemas.openxmlformats.org/officeDocument/2006/relationships/hyperlink" Target="https://www.xingtu.cn/ad/creator/author-homepage/douyin-video/6814339269805473800?market_track_id=FJ6POUP9WH8RT924KKHM&amp;search_session_id=7613331215277506601&amp;possessStarId" TargetMode="External"/><Relationship Id="rId174" Type="http://schemas.openxmlformats.org/officeDocument/2006/relationships/hyperlink" Target="https://v.douyin.com/l0sTF9HukVs/" TargetMode="External"/><Relationship Id="rId173" Type="http://schemas.openxmlformats.org/officeDocument/2006/relationships/hyperlink" Target="https://www.xingtu.cn/ad/creator/author-homepage/douyin-video/6823276289034551309?market_track_id=XQP36RGPN4NM1BSUALXN&amp;search_session_id=7612555550568316991&amp;possessStarId" TargetMode="External"/><Relationship Id="rId172" Type="http://schemas.openxmlformats.org/officeDocument/2006/relationships/hyperlink" Target="https://v.douyin.com/61PqIfAui7Q/" TargetMode="External"/><Relationship Id="rId171" Type="http://schemas.openxmlformats.org/officeDocument/2006/relationships/hyperlink" Target="https://v.douyin.com/HPjVdhwpF6g/" TargetMode="External"/><Relationship Id="rId170" Type="http://schemas.openxmlformats.org/officeDocument/2006/relationships/hyperlink" Target="https://www.xingtu.cn/ad/creator/author-homepage/douyin-video/6686261173408497672?market_track_id=C9KC0V2695YKCAMPRZAN&amp;search_session_id=7603622751542902847&amp;possessStarId" TargetMode="External"/><Relationship Id="rId17" Type="http://schemas.openxmlformats.org/officeDocument/2006/relationships/hyperlink" Target="https://v.douyin.com/hQeDxNC/" TargetMode="External"/><Relationship Id="rId169" Type="http://schemas.openxmlformats.org/officeDocument/2006/relationships/hyperlink" Target="https://www.xingtu.cn/ad/creator/author-homepage/douyin-video/7098360218605584397?market_track_id=3JWSUIQCG3KMWOONLRSM&amp;search_session_id=7599601920637927465&amp;possessStarId" TargetMode="External"/><Relationship Id="rId168" Type="http://schemas.openxmlformats.org/officeDocument/2006/relationships/hyperlink" Target="https://www.xingtu.cn/ad/creator/author-homepage/douyin-video/6870112228712923144?market_track_id=I0U981DWX92MXI5VN9S6&amp;search_session_id=7597722299365965878&amp;possessStarId" TargetMode="External"/><Relationship Id="rId167" Type="http://schemas.openxmlformats.org/officeDocument/2006/relationships/hyperlink" Target="https://v.douyin.com/oc0iSkp3I-Y/" TargetMode="External"/><Relationship Id="rId166" Type="http://schemas.openxmlformats.org/officeDocument/2006/relationships/hyperlink" Target="https://www.xingtu.cn/ad/creator/author-homepage/douyin-video/6870166394432913422?market_track_id=7LU66Y0MMMAC8P83FUP9&amp;search_session_id=7597722017286488118&amp;possessStarId" TargetMode="External"/><Relationship Id="rId165" Type="http://schemas.openxmlformats.org/officeDocument/2006/relationships/hyperlink" Target="https://v.douyin.com/cCHj7dKTG10/" TargetMode="External"/><Relationship Id="rId164" Type="http://schemas.openxmlformats.org/officeDocument/2006/relationships/hyperlink" Target="https://www.xingtu.cn/ad/creator/author-homepage/douyin-video/7326903080321024010?market_track_id=4ED161GP8MO20S4OQWX6&amp;search_session_id=7593255005709598774&amp;possessStarId" TargetMode="External"/><Relationship Id="rId163" Type="http://schemas.openxmlformats.org/officeDocument/2006/relationships/hyperlink" Target="https://v.douyin.com/KeTRN28g1m0/" TargetMode="External"/><Relationship Id="rId162" Type="http://schemas.openxmlformats.org/officeDocument/2006/relationships/hyperlink" Target="https://v.douyin.com/--EOPwGtm5E/" TargetMode="External"/><Relationship Id="rId161" Type="http://schemas.openxmlformats.org/officeDocument/2006/relationships/hyperlink" Target="https://www.xingtu.cn/ad/creator/author-homepage/douyin-video/7353512627252920346?market_track_id=F644SGRAKU4KVG6NFBUU&amp;search_session_id=7579571893079212038&amp;possessStarId" TargetMode="External"/><Relationship Id="rId160" Type="http://schemas.openxmlformats.org/officeDocument/2006/relationships/hyperlink" Target="https://v.douyin.com/mQXUpIr3xO0/" TargetMode="External"/><Relationship Id="rId16" Type="http://schemas.openxmlformats.org/officeDocument/2006/relationships/hyperlink" Target="https://v.douyin.com/rVAPr2p/" TargetMode="External"/><Relationship Id="rId159" Type="http://schemas.openxmlformats.org/officeDocument/2006/relationships/hyperlink" Target="https://www.xingtu.cn/ad/creator/author-homepage/douyin-video/7164610130468667422?market_track_id=UDUYNLMS4L8IX6O5Q35O&amp;search_session_id=7587244361512747027&amp;possessStarId" TargetMode="External"/><Relationship Id="rId158" Type="http://schemas.openxmlformats.org/officeDocument/2006/relationships/hyperlink" Target="https://v.douyin.com/ijRaTmKu/" TargetMode="External"/><Relationship Id="rId157" Type="http://schemas.openxmlformats.org/officeDocument/2006/relationships/hyperlink" Target="https://www.xingtu.cn/ad/creator/author-homepage/douyin-video/6845057970179407879?market_track_id=E4Y19KVH1MWTEGLI5F2L&amp;search_session_id=7586573267851608070&amp;possessStarId" TargetMode="External"/><Relationship Id="rId156" Type="http://schemas.openxmlformats.org/officeDocument/2006/relationships/hyperlink" Target="https://v.douyin.com/9sgmrPxyfp8/" TargetMode="External"/><Relationship Id="rId155" Type="http://schemas.openxmlformats.org/officeDocument/2006/relationships/hyperlink" Target="https://www.xingtu.cn/ad/creator/author-homepage/douyin-video/6963730998898982948?market_track_id=7AOT1L3NXCYERYL2WKII&amp;search_session_id=7579578253254754358&amp;possessStarId" TargetMode="External"/><Relationship Id="rId154" Type="http://schemas.openxmlformats.org/officeDocument/2006/relationships/hyperlink" Target="https://v.douyin.com/sW37YfqVKkg/" TargetMode="External"/><Relationship Id="rId153" Type="http://schemas.openxmlformats.org/officeDocument/2006/relationships/hyperlink" Target="https://www.xingtu.cn/ad/creator/author-homepage/douyin-video/6819548254661771272?market_track_id=AH4RR3UMN9HSCR01P642&amp;search_session_id=7579518972032024582&amp;possessStarId" TargetMode="External"/><Relationship Id="rId152" Type="http://schemas.openxmlformats.org/officeDocument/2006/relationships/hyperlink" Target="https://v.douyin.com/BHaAiBM_k3w/" TargetMode="External"/><Relationship Id="rId151" Type="http://schemas.openxmlformats.org/officeDocument/2006/relationships/hyperlink" Target="https://www.xingtu.cn/ad/creator/author-homepage/douyin-video/7437412455573094438?market_track_id=OZDXFB6LRY6IARAR1ZJR&amp;search_session_id=7577287979769987108&amp;possessStarId" TargetMode="External"/><Relationship Id="rId150" Type="http://schemas.openxmlformats.org/officeDocument/2006/relationships/hyperlink" Target="https://v.douyin.com/Wd-9v46EwOo/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 TargetMode="External"/><Relationship Id="rId148" Type="http://schemas.openxmlformats.org/officeDocument/2006/relationships/hyperlink" Target="https://v.douyin.com/bwEB4nNFwkw/" TargetMode="External"/><Relationship Id="rId147" Type="http://schemas.openxmlformats.org/officeDocument/2006/relationships/hyperlink" Target="https://www.xingtu.cn/ad/creator/author-homepage/douyin-video/7488315869542481958?market_track_id=GN4C1YMKB8J6X9QKJHNN&amp;search_session_id=7576565643592663094&amp;possessStarId" TargetMode="External"/><Relationship Id="rId146" Type="http://schemas.openxmlformats.org/officeDocument/2006/relationships/hyperlink" Target="https://v.douyin.com/wY5EbAVpuV8/" TargetMode="External"/><Relationship Id="rId145" Type="http://schemas.openxmlformats.org/officeDocument/2006/relationships/hyperlink" Target="https://www.xingtu.cn/ad/creator/author-homepage/douyin-video/6716888711335772164?market_track_id=IFYOO8BHE9JNSSK8UBE6&amp;search_session_id=7571704554984472619&amp;possessStarId" TargetMode="External"/><Relationship Id="rId144" Type="http://schemas.openxmlformats.org/officeDocument/2006/relationships/hyperlink" Target="https://v.douyin.com/YnUjViz55N4/" TargetMode="External"/><Relationship Id="rId143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142" Type="http://schemas.openxmlformats.org/officeDocument/2006/relationships/hyperlink" Target="https://v.douyin.com/P9i7l467NEs/" TargetMode="External"/><Relationship Id="rId141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140" Type="http://schemas.openxmlformats.org/officeDocument/2006/relationships/hyperlink" Target="https://v.douyin.com/-b2XUM3O2qk/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38" Type="http://schemas.openxmlformats.org/officeDocument/2006/relationships/hyperlink" Target="https://v.douyin.com/bHqAlsCKcIw/" TargetMode="External"/><Relationship Id="rId137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36" Type="http://schemas.openxmlformats.org/officeDocument/2006/relationships/hyperlink" Target="https://v.douyin.com/91XqThN95LU/" TargetMode="External"/><Relationship Id="rId135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34" Type="http://schemas.openxmlformats.org/officeDocument/2006/relationships/hyperlink" Target="https://v.douyin.com/NYLfLoo/" TargetMode="External"/><Relationship Id="rId133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32" Type="http://schemas.openxmlformats.org/officeDocument/2006/relationships/hyperlink" Target="https://v.douyin.com/YPNJaozIgqY/" TargetMode="External"/><Relationship Id="rId131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30" Type="http://schemas.openxmlformats.org/officeDocument/2006/relationships/hyperlink" Target="https://v.douyin.com/FmolR1KJook/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28" Type="http://schemas.openxmlformats.org/officeDocument/2006/relationships/hyperlink" Target="https://v.douyin.com/eNCSeHH/" TargetMode="External"/><Relationship Id="rId127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26" Type="http://schemas.openxmlformats.org/officeDocument/2006/relationships/hyperlink" Target="https://v.douyin.com/YVnZ2nB_6tQ/ 9@0.com" TargetMode="External"/><Relationship Id="rId125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24" Type="http://schemas.openxmlformats.org/officeDocument/2006/relationships/hyperlink" Target="https://v.douyin.com/l9yMFgFF4Ic/" TargetMode="External"/><Relationship Id="rId123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22" Type="http://schemas.openxmlformats.org/officeDocument/2006/relationships/hyperlink" Target="https://v.douyin.com/9AFkA0NTkFQ/" TargetMode="External"/><Relationship Id="rId121" Type="http://schemas.openxmlformats.org/officeDocument/2006/relationships/hyperlink" Target="https://v.douyin.com/Y_T6k4YZ1jA/" TargetMode="External"/><Relationship Id="rId120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18" Type="http://schemas.openxmlformats.org/officeDocument/2006/relationships/hyperlink" Target="https://v.douyin.com/NfM4H3xVgqI/ 0@0.com" TargetMode="External"/><Relationship Id="rId117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7620104182401335331?market_track_id=P7JOPZZ92JW9AVJOQK2Y&amp;search_session_id=7637834643555614763&amp;possessStarId" TargetMode="External"/><Relationship Id="rId98" Type="http://schemas.openxmlformats.org/officeDocument/2006/relationships/hyperlink" Target="https://v.douyin.com/VMyx4zmbIXg/" TargetMode="External"/><Relationship Id="rId97" Type="http://schemas.openxmlformats.org/officeDocument/2006/relationships/hyperlink" Target="https://v.douyin.com/4iu0fDgMiGc/" TargetMode="External"/><Relationship Id="rId96" Type="http://schemas.openxmlformats.org/officeDocument/2006/relationships/hyperlink" Target="https://www.xingtu.cn/ad/creator/author-homepage/douyin-video/7200588212668989497?market_track_id=9Q58TE9B17K3H3DXWXLP&amp;search_session_id=7637825513913909284&amp;possessStarId" TargetMode="External"/><Relationship Id="rId95" Type="http://schemas.openxmlformats.org/officeDocument/2006/relationships/hyperlink" Target="https://www.xingtu.cn/ad/creator/author-homepage/douyin-video/7619278628093722633?market_track_id=P2A4SRHLHMIVOH4A2SGJ&amp;search_session_id=7637812841416032262&amp;possessStarId" TargetMode="External"/><Relationship Id="rId94" Type="http://schemas.openxmlformats.org/officeDocument/2006/relationships/hyperlink" Target="https://v.douyin.com/MB0Z_AbCSGo/" TargetMode="External"/><Relationship Id="rId93" Type="http://schemas.openxmlformats.org/officeDocument/2006/relationships/hyperlink" Target="https://v.douyin.com/NkKiJlDIlV0/" TargetMode="External"/><Relationship Id="rId92" Type="http://schemas.openxmlformats.org/officeDocument/2006/relationships/hyperlink" Target="https://v.douyin.com/mt9gwbM9ISI/" TargetMode="External"/><Relationship Id="rId91" Type="http://schemas.openxmlformats.org/officeDocument/2006/relationships/hyperlink" Target="https://www.xingtu.cn/ad/creator/author-homepage/douyin-video/7636421698023063602?market_track_id=2JZDTQ48GYES53ZUM3OY&amp;search_session_id=7637792501511815187&amp;possessStarId" TargetMode="External"/><Relationship Id="rId90" Type="http://schemas.openxmlformats.org/officeDocument/2006/relationships/hyperlink" Target="https://v.douyin.com/FMgnoFxnsqs/" TargetMode="External"/><Relationship Id="rId9" Type="http://schemas.openxmlformats.org/officeDocument/2006/relationships/hyperlink" Target="https://v.douyin.com/u0O-yBx2IrM/" TargetMode="External"/><Relationship Id="rId89" Type="http://schemas.openxmlformats.org/officeDocument/2006/relationships/hyperlink" Target="https://v.douyin.com/MntQwTFNc0c/" TargetMode="External"/><Relationship Id="rId88" Type="http://schemas.openxmlformats.org/officeDocument/2006/relationships/hyperlink" Target="https://v.douyin.com/mvtdC8RoLBs/" TargetMode="External"/><Relationship Id="rId87" Type="http://schemas.openxmlformats.org/officeDocument/2006/relationships/hyperlink" Target="https://v.douyin.com/IiCLn0XLAdg/" TargetMode="External"/><Relationship Id="rId86" Type="http://schemas.openxmlformats.org/officeDocument/2006/relationships/hyperlink" Target="https://www.xingtu.cn/ad/creator/author-homepage/douyin-video/6870167326688280589?market_track_id=ZONXXADQ4OZNM1MUUH2F&amp;search_session_id=7634049273059115027&amp;possessStarId" TargetMode="External"/><Relationship Id="rId85" Type="http://schemas.openxmlformats.org/officeDocument/2006/relationships/hyperlink" Target="https://v.douyin.com/6WGiXLIyxQE/" TargetMode="External"/><Relationship Id="rId84" Type="http://schemas.openxmlformats.org/officeDocument/2006/relationships/hyperlink" Target="https://v.douyin.com/8xE3KFuBYyY/" TargetMode="External"/><Relationship Id="rId83" Type="http://schemas.openxmlformats.org/officeDocument/2006/relationships/hyperlink" Target="https://v.douyin.com/kCXoMkkUlQA/" TargetMode="External"/><Relationship Id="rId82" Type="http://schemas.openxmlformats.org/officeDocument/2006/relationships/hyperlink" Target="https://v.douyin.com/Ah1HZPnPLXQ/" TargetMode="External"/><Relationship Id="rId81" Type="http://schemas.openxmlformats.org/officeDocument/2006/relationships/hyperlink" Target="https://www.xingtu.cn/ad/creator/author-homepage/douyin-video/6870164065088438286?market_track_id=U7Z9MARLIGSE9VTY7NUS&amp;search_session_id=7633340954577846335&amp;possessStarId" TargetMode="External"/><Relationship Id="rId80" Type="http://schemas.openxmlformats.org/officeDocument/2006/relationships/hyperlink" Target="https://v.douyin.com/OJqDukrcLWM/" TargetMode="External"/><Relationship Id="rId8" Type="http://schemas.openxmlformats.org/officeDocument/2006/relationships/hyperlink" Target="https://www.xingtu.cn/ad/creator/author-homepage/douyin-video/7592497894029000742?market_track_id=SDFVR7X7JYB6JUC2F6VW&amp;search_session_id=7626687021859602468&amp;possessStarId" TargetMode="External"/><Relationship Id="rId79" Type="http://schemas.openxmlformats.org/officeDocument/2006/relationships/hyperlink" Target="https://www.xingtu.cn/ad/creator/author-homepage/douyin-video/7625654585633275930?market_track_id=4RWUYZ98HSU6SB03NOF6&amp;search_session_id=7632250722310389823&amp;possessStarId" TargetMode="External"/><Relationship Id="rId78" Type="http://schemas.openxmlformats.org/officeDocument/2006/relationships/hyperlink" Target="https://v.douyin.com/FvaqunejGuY/" TargetMode="External"/><Relationship Id="rId77" Type="http://schemas.openxmlformats.org/officeDocument/2006/relationships/hyperlink" Target="https://www.xingtu.cn/ad/creator/author-homepage/douyin-video/7223616917523660855?market_track_id=08EPUHR7ZBL11PKP8OR1&amp;search_session_id=7622923482774487083&amp;possessStarId" TargetMode="External"/><Relationship Id="rId76" Type="http://schemas.openxmlformats.org/officeDocument/2006/relationships/hyperlink" Target="https://v.douyin.com/LmfHAD2QWLw/" TargetMode="External"/><Relationship Id="rId75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4" Type="http://schemas.openxmlformats.org/officeDocument/2006/relationships/hyperlink" Target="https://v.douyin.com/iy5xpGEA/" TargetMode="External"/><Relationship Id="rId73" Type="http://schemas.openxmlformats.org/officeDocument/2006/relationships/hyperlink" Target="https://www.xingtu.cn/ad/creator/author-homepage/douyin-video/7627508508640051254?market_track_id=QE37THH7JJBLBJFAGXRZ&amp;search_session_id=7632240025220661291&amp;possessStarId" TargetMode="External"/><Relationship Id="rId72" Type="http://schemas.openxmlformats.org/officeDocument/2006/relationships/hyperlink" Target="https://v.douyin.com/0ktqD7Kq-TQ/" TargetMode="External"/><Relationship Id="rId71" Type="http://schemas.openxmlformats.org/officeDocument/2006/relationships/hyperlink" Target="https://v.douyin.com/H14yYgImzQ4/" TargetMode="External"/><Relationship Id="rId70" Type="http://schemas.openxmlformats.org/officeDocument/2006/relationships/hyperlink" Target="https://v.douyin.com/e9J8jZC4_nw/" TargetMode="External"/><Relationship Id="rId7" Type="http://schemas.openxmlformats.org/officeDocument/2006/relationships/hyperlink" Target="https://v.douyin.com/GaaPcNWR3Ek/" TargetMode="External"/><Relationship Id="rId69" Type="http://schemas.openxmlformats.org/officeDocument/2006/relationships/hyperlink" Target="https://www.xingtu.cn/ad/creator/author-homepage/douyin-video/7316816826686504975?market_track_id=384TSJAL3ENL24EOHUWS&amp;search_session_id=7631831016235581481&amp;possessStarId" TargetMode="External"/><Relationship Id="rId68" Type="http://schemas.openxmlformats.org/officeDocument/2006/relationships/hyperlink" Target="https://v.douyin.com/wn1VCdSMmv4/" TargetMode="External"/><Relationship Id="rId67" Type="http://schemas.openxmlformats.org/officeDocument/2006/relationships/hyperlink" Target="https://www.xingtu.cn/ad/creator/author-homepage/douyin-video/6870160766486446094?market_track_id=CD3TDPZG7RT4QWZMER3J&amp;search_session_id=7631409407209488425&amp;possessStarId" TargetMode="External"/><Relationship Id="rId66" Type="http://schemas.openxmlformats.org/officeDocument/2006/relationships/hyperlink" Target="https://v.douyin.com/v45HSNmNvm4/" TargetMode="External"/><Relationship Id="rId65" Type="http://schemas.openxmlformats.org/officeDocument/2006/relationships/hyperlink" Target="https://www.xingtu.cn/ad/creator/author-homepage/douyin-video/7394258125760495625?market_track_id=WHMQUV3BFAB546C4W4J4&amp;search_session_id=7630681463172153363&amp;possessStarId" TargetMode="External"/><Relationship Id="rId64" Type="http://schemas.openxmlformats.org/officeDocument/2006/relationships/hyperlink" Target="https://v.douyin.com/dHc-EJqjIgE/" TargetMode="External"/><Relationship Id="rId63" Type="http://schemas.openxmlformats.org/officeDocument/2006/relationships/hyperlink" Target="https://www.xingtu.cn/ad/creator/author-homepage/douyin-video/7629868424008892462?market_track_id=ZIGYEQUDZ873NF33JFEQ&amp;search_session_id=7630677259181244459&amp;possessStarId" TargetMode="External"/><Relationship Id="rId62" Type="http://schemas.openxmlformats.org/officeDocument/2006/relationships/hyperlink" Target="https://v.douyin.com/gXN4cxvsDPk/" TargetMode="External"/><Relationship Id="rId61" Type="http://schemas.openxmlformats.org/officeDocument/2006/relationships/hyperlink" Target="https://v.douyin.com/w_MXUFE6iWU/" TargetMode="External"/><Relationship Id="rId60" Type="http://schemas.openxmlformats.org/officeDocument/2006/relationships/hyperlink" Target="https://www.xingtu.cn/ad/creator/author-homepage/douyin-video/7224344761962856503?market_track_id=B7RWPNQSBSHF29ZD0L20&amp;search_session_id=7629190609597366308&amp;possessStarId" TargetMode="External"/><Relationship Id="rId6" Type="http://schemas.openxmlformats.org/officeDocument/2006/relationships/hyperlink" Target="https://v.douyin.com/sv1GO1ZWNKw/" TargetMode="External"/><Relationship Id="rId59" Type="http://schemas.openxmlformats.org/officeDocument/2006/relationships/hyperlink" Target="https://www.xingtu.cn/ad/creator/author-homepage/douyin-video/7555536932164337714?market_track_id=AIJBSKEVCLRRZECKMTTL&amp;search_session_id=7629190656518930451&amp;possessStarId" TargetMode="External"/><Relationship Id="rId58" Type="http://schemas.openxmlformats.org/officeDocument/2006/relationships/hyperlink" Target="https://v.douyin.com/QAWr4a_e7Jc/" TargetMode="External"/><Relationship Id="rId57" Type="http://schemas.openxmlformats.org/officeDocument/2006/relationships/hyperlink" Target="https://v.douyin.com/6bMPaA7fG90/" TargetMode="External"/><Relationship Id="rId56" Type="http://schemas.openxmlformats.org/officeDocument/2006/relationships/hyperlink" Target="https://www.xingtu.cn/ad/creator/author-homepage/douyin-video/7557187405552287763?market_track_id=54NTXZMGVNUXB3SRJ4W3&amp;search_session_id=7629188699490484260&amp;possessStarId" TargetMode="External"/><Relationship Id="rId55" Type="http://schemas.openxmlformats.org/officeDocument/2006/relationships/hyperlink" Target="https://v.douyin.com/i-f08rUz1go/" TargetMode="External"/><Relationship Id="rId54" Type="http://schemas.openxmlformats.org/officeDocument/2006/relationships/hyperlink" Target="https://www.xingtu.cn/ad/creator/author-homepage/douyin-video/7611861806792835122?market_track_id=BA98VPPVSR7JXZVY8SG4&amp;search_session_id=7628916642072346667&amp;possessStarId" TargetMode="External"/><Relationship Id="rId53" Type="http://schemas.openxmlformats.org/officeDocument/2006/relationships/hyperlink" Target="https://v.douyin.com/vUzTK_Mr9rI/" TargetMode="External"/><Relationship Id="rId52" Type="http://schemas.openxmlformats.org/officeDocument/2006/relationships/hyperlink" Target="https://v.douyin.com/sEmRmdWFJqM/" TargetMode="External"/><Relationship Id="rId51" Type="http://schemas.openxmlformats.org/officeDocument/2006/relationships/hyperlink" Target="https://v.douyin.com/-Ev39-VBrX8/" TargetMode="External"/><Relationship Id="rId50" Type="http://schemas.openxmlformats.org/officeDocument/2006/relationships/hyperlink" Target="https://www.xingtu.cn/ad/creator/author-homepage/douyin-video/7482718996203044927?market_track_id=QIPOVUY65PUVKH7AONEO&amp;search_session_id=7628527260811575323&amp;possessStarId" TargetMode="External"/><Relationship Id="rId5" Type="http://schemas.openxmlformats.org/officeDocument/2006/relationships/hyperlink" Target="https://www.xingtu.cn/ad/creator/author-homepage/douyin-video/7535363026443042825?market_track_id=GZT3ZJV1DWGKXXKTS23I&amp;search_session_id=7622946537129459775&amp;possessStarId" TargetMode="External"/><Relationship Id="rId49" Type="http://schemas.openxmlformats.org/officeDocument/2006/relationships/hyperlink" Target="https://v.douyin.com/6nWojZOY3zk/" TargetMode="External"/><Relationship Id="rId48" Type="http://schemas.openxmlformats.org/officeDocument/2006/relationships/hyperlink" Target="https://v.douyin.com/iUtK0oyN9P0/" TargetMode="External"/><Relationship Id="rId47" Type="http://schemas.openxmlformats.org/officeDocument/2006/relationships/hyperlink" Target="https://www.xingtu.cn/ad/creator/author-homepage/douyin-video/7363194369366802458?market_track_id=8B3MTZLMJXZ1NQOQP66E&amp;search_session_id=7628146370236907561&amp;possessStarId" TargetMode="External"/><Relationship Id="rId46" Type="http://schemas.openxmlformats.org/officeDocument/2006/relationships/hyperlink" Target="https://v.douyin.com/y0TJDD3okV4/" TargetMode="External"/><Relationship Id="rId45" Type="http://schemas.openxmlformats.org/officeDocument/2006/relationships/hyperlink" Target="https://www.xingtu.cn/ad/creator/author-homepage/douyin-video/7523887694783447078?market_track_id=IF4IHLCRYSLK4Q54MX3C&amp;search_session_id=7628115183684845604&amp;possessStarId" TargetMode="External"/><Relationship Id="rId44" Type="http://schemas.openxmlformats.org/officeDocument/2006/relationships/hyperlink" Target="https://v.douyin.com/EkzL8hXfw_0/" TargetMode="External"/><Relationship Id="rId43" Type="http://schemas.openxmlformats.org/officeDocument/2006/relationships/hyperlink" Target="https://www.xingtu.cn/ad/creator/author-homepage/douyin-video/7076022999010246670?market_track_id=TP4JQXRBOVCA39PEGG1F&amp;search_session_id=7628115189032140819&amp;possessStarId" TargetMode="External"/><Relationship Id="rId42" Type="http://schemas.openxmlformats.org/officeDocument/2006/relationships/hyperlink" Target="https://www.xingtu.cn/ad/creator/author-homepage/douyin-video/7496472834017853490?market_track_id=3TCLZ8KXK5HDFCAGJQK8&amp;search_session_id=7626685380552704041&amp;possessStarId" TargetMode="External"/><Relationship Id="rId41" Type="http://schemas.openxmlformats.org/officeDocument/2006/relationships/hyperlink" Target="https://v.douyin.com/9u-P4VqoLWE/" TargetMode="External"/><Relationship Id="rId40" Type="http://schemas.openxmlformats.org/officeDocument/2006/relationships/hyperlink" Target="https://www.xingtu.cn/ad/creator/author-homepage/douyin-video/7530645292538921010?market_track_id=IZB2XIZL6BR5ZH467HBS&amp;search_session_id=7626258083607068678&amp;possessStarId" TargetMode="External"/><Relationship Id="rId4" Type="http://schemas.openxmlformats.org/officeDocument/2006/relationships/hyperlink" Target="https://v.douyin.com/ePuoSEER-E4/" TargetMode="External"/><Relationship Id="rId39" Type="http://schemas.openxmlformats.org/officeDocument/2006/relationships/hyperlink" Target="https://v.douyin.com/LoxpBEUN45Y/" TargetMode="External"/><Relationship Id="rId38" Type="http://schemas.openxmlformats.org/officeDocument/2006/relationships/hyperlink" Target="https://www.xingtu.cn/ad/creator/author-homepage/douyin-video/7481882242390687753?market_track_id=0ARJGVBYWZNTN3VGE46K&amp;search_session_id=7626256737704345663&amp;possessStarId" TargetMode="External"/><Relationship Id="rId37" Type="http://schemas.openxmlformats.org/officeDocument/2006/relationships/hyperlink" Target="https://v.douyin.com/HPMc3icu6YY/" TargetMode="External"/><Relationship Id="rId36" Type="http://schemas.openxmlformats.org/officeDocument/2006/relationships/hyperlink" Target="https://v.douyin.com/F_qOMt3MQVw/" TargetMode="External"/><Relationship Id="rId35" Type="http://schemas.openxmlformats.org/officeDocument/2006/relationships/hyperlink" Target="https://www.xingtu.cn/ad/creator/author-homepage/douyin-video/6947779215253045284?market_track_id=7W8L4D9L8NWLRISYCB63&amp;search_session_id=7626254476227379254&amp;possessStarId" TargetMode="External"/><Relationship Id="rId34" Type="http://schemas.openxmlformats.org/officeDocument/2006/relationships/hyperlink" Target="https://www.xingtu.cn/ad/creator/author-homepage/douyin-video/7506029412951326771?market_track_id=WHWTNG80Q9K6DZXOV7L4&amp;search_session_id=7624305749833531438&amp;possessStarId" TargetMode="External"/><Relationship Id="rId33" Type="http://schemas.openxmlformats.org/officeDocument/2006/relationships/hyperlink" Target="https://v.douyin.com/AS4wpBAUDes/" TargetMode="External"/><Relationship Id="rId32" Type="http://schemas.openxmlformats.org/officeDocument/2006/relationships/hyperlink" Target="https://www.xingtu.cn/ad/creator/author-homepage/douyin-video/7334674029195984923?market_track_id=YAH9TMP9Y5EBJ3RZ5KYF&amp;search_session_id=7624305788391342089&amp;possessStarId" TargetMode="External"/><Relationship Id="rId31" Type="http://schemas.openxmlformats.org/officeDocument/2006/relationships/hyperlink" Target="https://v.douyin.com/JB6vA_Eu7ec/" TargetMode="External"/><Relationship Id="rId30" Type="http://schemas.openxmlformats.org/officeDocument/2006/relationships/hyperlink" Target="https://www.xingtu.cn/ad/creator/author-homepage/douyin-video/7385825556682244146?market_track_id=Q6862J8CIYW0PCTBFHND&amp;search_session_id=7634721982612881418&amp;possessStarId" TargetMode="External"/><Relationship Id="rId3" Type="http://schemas.openxmlformats.org/officeDocument/2006/relationships/hyperlink" Target="https://v.douyin.com/ALfVmzNMyn4/" TargetMode="External"/><Relationship Id="rId29" Type="http://schemas.openxmlformats.org/officeDocument/2006/relationships/hyperlink" Target="https://v.douyin.com/LTtHusEvNQE/" TargetMode="External"/><Relationship Id="rId28" Type="http://schemas.openxmlformats.org/officeDocument/2006/relationships/hyperlink" Target="https://www.xingtu.cn/ad/creator/author-homepage/douyin-video/7568728914202902554?market_track_id=SRGJLDIFDKC3RCYEDOWU&amp;search_session_id=7622929001283387446&amp;possessStarId" TargetMode="External"/><Relationship Id="rId27" Type="http://schemas.openxmlformats.org/officeDocument/2006/relationships/hyperlink" Target="https://www.xingtu.cn/ad/creator/author-homepage/douyin-video/7599481995831279625?market_track_id=1R754RQW1QFX6TUE9PAS&amp;search_session_id=7622928863710101567&amp;possessStarId" TargetMode="External"/><Relationship Id="rId26" Type="http://schemas.openxmlformats.org/officeDocument/2006/relationships/hyperlink" Target="https://www.xingtu.cn/ad/creator/author-homepage/douyin-video/7578844651264671759?market_track_id=NX2WUUGPW0ON0MAB10FC&amp;search_session_id=7622928657816010758&amp;possessStarId" TargetMode="External"/><Relationship Id="rId25" Type="http://schemas.openxmlformats.org/officeDocument/2006/relationships/hyperlink" Target="https://www.xingtu.cn/ad/creator/author-homepage/douyin-video/7017754995252527141?market_track_id=P1M4D03YLOFTVC68OZD6&amp;search_session_id=7622928571547598884&amp;possessStarId" TargetMode="External"/><Relationship Id="rId24" Type="http://schemas.openxmlformats.org/officeDocument/2006/relationships/hyperlink" Target="https://www.xingtu.cn/ad/creator/author-homepage/douyin-video/7589922482291736603?market_track_id=GUKJMMXLNW07Q700SIYS&amp;search_session_id=7622928571547353124&amp;possessStarId" TargetMode="External"/><Relationship Id="rId23" Type="http://schemas.openxmlformats.org/officeDocument/2006/relationships/hyperlink" Target="https://www.xingtu.cn/ad/creator/author-homepage/douyin-video/7237725124474961923?market_track_id=GQRM0MLMU57OZXBAY1GR&amp;search_session_id=7622928548961140777&amp;possessStarId" TargetMode="External"/><Relationship Id="rId22" Type="http://schemas.openxmlformats.org/officeDocument/2006/relationships/hyperlink" Target="https://www.xingtu.cn/ad/creator/author-homepage/douyin-video/6674949652573323275?market_track_id=1LGUYOCMPA47E47UQMC9&amp;search_session_id=7622928417927446564&amp;possessStarId" TargetMode="External"/><Relationship Id="rId21" Type="http://schemas.openxmlformats.org/officeDocument/2006/relationships/hyperlink" Target="https://www.xingtu.cn/ad/creator/author-homepage/douyin-video/6728928327324663822?market_track_id=TA5FNCVHMQOB0H1INNJ3&amp;search_session_id=7622928402127011876&amp;possessStarId" TargetMode="External"/><Relationship Id="rId205" Type="http://schemas.openxmlformats.org/officeDocument/2006/relationships/hyperlink" Target="https://www.xingtu.cn/ad/creator/author-homepage/douyin-video/7657118395696480306?market_track_id=9ODNKC2KHO7P98FLOPFM&amp;search_session_id=7657121022218518569&amp;possessStarId" TargetMode="External"/><Relationship Id="rId204" Type="http://schemas.openxmlformats.org/officeDocument/2006/relationships/hyperlink" Target="https://v.douyin.com/lO8X4rgypxs/" TargetMode="External"/><Relationship Id="rId203" Type="http://schemas.openxmlformats.org/officeDocument/2006/relationships/hyperlink" Target="https://v.douyin.com/tPcNHgunlFI/" TargetMode="External"/><Relationship Id="rId202" Type="http://schemas.openxmlformats.org/officeDocument/2006/relationships/hyperlink" Target="https://www.xingtu.cn/ad/creator/author-homepage/douyin-video/7647002410639949865?market_track_id=78RPHX75T7VWDGTA8SJP&amp;search_session_id=7657026396330311743&amp;possessStarId" TargetMode="External"/><Relationship Id="rId201" Type="http://schemas.openxmlformats.org/officeDocument/2006/relationships/hyperlink" Target="https://www.xingtu.cn/ad/creator/author-homepage/douyin-video/7614899270650429467?market_track_id=VZTHOR197U1S9YXELGFE&amp;search_session_id=7657026541758513193&amp;possessStarId" TargetMode="External"/><Relationship Id="rId200" Type="http://schemas.openxmlformats.org/officeDocument/2006/relationships/hyperlink" Target="https://www.xingtu.cn/ad/creator/author-homepage/douyin-video/7630047349363965958?market_track_id=5DW2KGVKLNA1VDEDHN4N&amp;search_session_id=7657026439870873663&amp;possessStarId" TargetMode="External"/><Relationship Id="rId20" Type="http://schemas.openxmlformats.org/officeDocument/2006/relationships/hyperlink" Target="https://www.xingtu.cn/ad/creator/author-homepage/douyin-video/6639507729494835203?market_track_id=JFPBV8FGS65JDHU9CIAY&amp;search_session_id=7622928305519394852&amp;possessStarId" TargetMode="External"/><Relationship Id="rId2" Type="http://schemas.openxmlformats.org/officeDocument/2006/relationships/hyperlink" Target="https://www.xingtu.cn/ad/creator/author-homepage/douyin-video/7597697722497368115?market_track_id=5TIVNK9HX9MEYGZI3MAA&amp;search_session_id=7622934474111647780&amp;possessStarId" TargetMode="External"/><Relationship Id="rId199" Type="http://schemas.openxmlformats.org/officeDocument/2006/relationships/hyperlink" Target="https://www.xingtu.cn/ad/creator/author-homepage/douyin-video/7644627665479663654?market_track_id=7UHGVHOU1SFTX0TMP226&amp;search_session_id=7657026425341657094&amp;possessStarId" TargetMode="External"/><Relationship Id="rId198" Type="http://schemas.openxmlformats.org/officeDocument/2006/relationships/hyperlink" Target="https://www.xingtu.cn/ad/creator/author-homepage/douyin-video/7103513819531444260?market_track_id=J25YX9PKHLZD1AJ07NR2&amp;search_session_id=7657026259989954602&amp;possessStarId" TargetMode="External"/><Relationship Id="rId197" Type="http://schemas.openxmlformats.org/officeDocument/2006/relationships/hyperlink" Target="https://www.xingtu.cn/ad/creator/author-homepage/douyin-video/7640531660533923878?market_track_id=VFHBYYCBCJWE1MZFHEQK&amp;search_session_id=7657026303857803270&amp;possessStarId" TargetMode="External"/><Relationship Id="rId196" Type="http://schemas.openxmlformats.org/officeDocument/2006/relationships/hyperlink" Target="https://www.xingtu.cn/ad/creator/author-homepage/douyin-video/7565435245514260531?market_track_id=GNDIPQ25U8VFY0JIRSW0&amp;search_session_id=7657026177261502527&amp;possessStarId" TargetMode="External"/><Relationship Id="rId195" Type="http://schemas.openxmlformats.org/officeDocument/2006/relationships/hyperlink" Target="https://www.xingtu.cn/ad/creator/author-homepage/douyin-video/7639620184264671268?market_track_id=RSJ8MJZ4RPIOYMYPJZP6&amp;search_session_id=7657026175599968310&amp;possessStarId" TargetMode="External"/><Relationship Id="rId194" Type="http://schemas.openxmlformats.org/officeDocument/2006/relationships/hyperlink" Target="https://www.xingtu.cn/ad/creator/author-homepage/douyin-video/7616610127352692778?market_track_id=RKSS3DQXY8L4PLLDQPOM&amp;search_session_id=7657025735147995190&amp;possessStarId" TargetMode="External"/><Relationship Id="rId193" Type="http://schemas.openxmlformats.org/officeDocument/2006/relationships/hyperlink" Target="https://www.xingtu.cn/ad/creator/author-homepage/douyin-video/7638556505788121134?market_track_id=V77AKIJXVN4GTDA8S1RU&amp;search_session_id=7657024937342976054&amp;possessStarId" TargetMode="External"/><Relationship Id="rId192" Type="http://schemas.openxmlformats.org/officeDocument/2006/relationships/hyperlink" Target="https://www.xingtu.cn/ad/creator/author-homepage/douyin-video/7591031574439657510?market_track_id=GFPIPWW2YS33NDYO8P5E&amp;search_session_id=7657024818206261267&amp;possessStarId" TargetMode="External"/><Relationship Id="rId191" Type="http://schemas.openxmlformats.org/officeDocument/2006/relationships/hyperlink" Target="https://www.xingtu.cn/ad/creator/author-homepage/douyin-video/7641417350033440777?market_track_id=2IXA8R674NS46QD0N574&amp;search_session_id=7657024872878456873&amp;possessStarId" TargetMode="External"/><Relationship Id="rId190" Type="http://schemas.openxmlformats.org/officeDocument/2006/relationships/hyperlink" Target="https://v.douyin.com/6Pw1LELCT_A/" TargetMode="External"/><Relationship Id="rId19" Type="http://schemas.openxmlformats.org/officeDocument/2006/relationships/hyperlink" Target="https://v.douyin.com/UYCTfS6/" TargetMode="External"/><Relationship Id="rId189" Type="http://schemas.openxmlformats.org/officeDocument/2006/relationships/hyperlink" Target="https://v.douyin.com/4N3gD0K6Z6c/" TargetMode="External"/><Relationship Id="rId188" Type="http://schemas.openxmlformats.org/officeDocument/2006/relationships/hyperlink" Target="https://v.douyin.com/XhbH9GkKQ54/" TargetMode="External"/><Relationship Id="rId187" Type="http://schemas.openxmlformats.org/officeDocument/2006/relationships/hyperlink" Target="https://www.xingtu.cn/ad/creator/author-homepage/douyin-video/7526531231819923507?market_track_id=HP99WI6RIH8PWJGTTB2E&amp;search_session_id=7655233211836629011&amp;possessStarId" TargetMode="External"/><Relationship Id="rId186" Type="http://schemas.openxmlformats.org/officeDocument/2006/relationships/hyperlink" Target="https://v.douyin.com/xMCNbhmBsG8/" TargetMode="External"/><Relationship Id="rId185" Type="http://schemas.openxmlformats.org/officeDocument/2006/relationships/hyperlink" Target="https://www.xingtu.cn/ad/creator/author-homepage/douyin-video/7632572327645216787?market_track_id=3QN2JFG2608L24029HR7&amp;search_session_id=7654515671049076778&amp;possessStarId" TargetMode="External"/><Relationship Id="rId184" Type="http://schemas.openxmlformats.org/officeDocument/2006/relationships/hyperlink" Target="https://www.xingtu.cn/ad/creator/author-homepage/douyin-video/7631966625549254702?market_track_id=DV1N1J27CAOSHLT32PES&amp;search_session_id=7654515299475767337&amp;possessStarId" TargetMode="External"/><Relationship Id="rId183" Type="http://schemas.openxmlformats.org/officeDocument/2006/relationships/hyperlink" Target="https://v.douyin.com/f0KDVW2xn64/" TargetMode="External"/><Relationship Id="rId182" Type="http://schemas.openxmlformats.org/officeDocument/2006/relationships/hyperlink" Target="https://v.douyin.com/2cbX7DFaMJI/" TargetMode="External"/><Relationship Id="rId181" Type="http://schemas.openxmlformats.org/officeDocument/2006/relationships/hyperlink" Target="https://v.douyin.com/TwKF5RkOQDw/" TargetMode="External"/><Relationship Id="rId180" Type="http://schemas.openxmlformats.org/officeDocument/2006/relationships/hyperlink" Target="https://www.xingtu.cn/ad/creator/author-homepage/douyin-video/7114012174040694792?market_track_id=5D3N8GPGW6B6KCUJ7Z7M&amp;search_session_id=7654513671946993727&amp;possessStarId" TargetMode="External"/><Relationship Id="rId18" Type="http://schemas.openxmlformats.org/officeDocument/2006/relationships/hyperlink" Target="https://v.douyin.com/shGM9s6wG0I/" TargetMode="External"/><Relationship Id="rId179" Type="http://schemas.openxmlformats.org/officeDocument/2006/relationships/hyperlink" Target="https://v.douyin.com/TnTN6kxn53U/" TargetMode="External"/><Relationship Id="rId178" Type="http://schemas.openxmlformats.org/officeDocument/2006/relationships/hyperlink" Target="https://www.xingtu.cn/ad/creator/author-homepage/douyin-video/7618229248842694662?market_track_id=4Y23JLOU8Y0FG8IF1SPX&amp;search_session_id=7652610568465711140&amp;possessStarId" TargetMode="External"/><Relationship Id="rId177" Type="http://schemas.openxmlformats.org/officeDocument/2006/relationships/hyperlink" Target="https://www.xingtu.cn/ad/creator/author-homepage/douyin-video/7635473884044591114?market_track_id=X0A0TT0OK4O3E9S32K2V&amp;search_session_id=7652610646068068388&amp;possessStarId" TargetMode="External"/><Relationship Id="rId176" Type="http://schemas.openxmlformats.org/officeDocument/2006/relationships/hyperlink" Target="https://www.xingtu.cn/ad/creator/author-homepage/douyin-video/7451167910023659546?market_track_id=2NDJGQ9SVW9C1L223KE7&amp;search_session_id=7652610457454706694&amp;possessStarId" TargetMode="External"/><Relationship Id="rId175" Type="http://schemas.openxmlformats.org/officeDocument/2006/relationships/hyperlink" Target="https://www.xingtu.cn/ad/creator/author-homepage/douyin-video/7629701974079373348?market_track_id=PCZ4KF29XLUIH5SOUWYQ&amp;search_session_id=7652610457454329862&amp;possessStarId" TargetMode="External"/><Relationship Id="rId174" Type="http://schemas.openxmlformats.org/officeDocument/2006/relationships/hyperlink" Target="https://www.xingtu.cn/ad/creator/author-homepage/douyin-video/7136870337941078053?market_track_id=QCAKJBQGJQ7EBJRU65JX&amp;search_session_id=7652610090958454827&amp;possessStarId" TargetMode="External"/><Relationship Id="rId173" Type="http://schemas.openxmlformats.org/officeDocument/2006/relationships/hyperlink" Target="https://www.xingtu.cn/ad/creator/author-homepage/douyin-video/6934975740911812616?market_track_id=UXGJGN1S8OW96N1N60IZ&amp;search_session_id=7652303328961576979&amp;possessStarId" TargetMode="External"/><Relationship Id="rId172" Type="http://schemas.openxmlformats.org/officeDocument/2006/relationships/hyperlink" Target="https://www.xingtu.cn/ad/creator/author-homepage/douyin-video/7110396134161383460?market_track_id=8VFN3T10L6C57B8ALLA5&amp;search_session_id=7652301424928276534&amp;possessStarId" TargetMode="External"/><Relationship Id="rId171" Type="http://schemas.openxmlformats.org/officeDocument/2006/relationships/hyperlink" Target="https://www.xingtu.cn/ad/creator/author-homepage/douyin-video/7572631579546255396?market_track_id=IU5TNTQSW2CY6PWX68OF&amp;search_session_id=7652301459792429098&amp;possessStarId" TargetMode="External"/><Relationship Id="rId170" Type="http://schemas.openxmlformats.org/officeDocument/2006/relationships/hyperlink" Target="https://v.douyin.com/jivPEgcvLGY/" TargetMode="External"/><Relationship Id="rId17" Type="http://schemas.openxmlformats.org/officeDocument/2006/relationships/hyperlink" Target="https://v.douyin.com/T8NVT1_G4fQ/" TargetMode="External"/><Relationship Id="rId169" Type="http://schemas.openxmlformats.org/officeDocument/2006/relationships/hyperlink" Target="https://v.douyin.com/UPWHG3BNvVE/" TargetMode="External"/><Relationship Id="rId168" Type="http://schemas.openxmlformats.org/officeDocument/2006/relationships/hyperlink" Target="https://v.douyin.com/YAOMVoCbL_s/" TargetMode="External"/><Relationship Id="rId167" Type="http://schemas.openxmlformats.org/officeDocument/2006/relationships/hyperlink" Target="https://v.douyin.com/sqDY1bGdHIo/" TargetMode="External"/><Relationship Id="rId166" Type="http://schemas.openxmlformats.org/officeDocument/2006/relationships/hyperlink" Target="https://www.xingtu.cn/ad/creator/author-homepage/douyin-video/7637476372146815039?market_track_id=AIMXWHI27KYYTWPPNK5D&amp;search_session_id=7651511569721393215&amp;possessStarId" TargetMode="External"/><Relationship Id="rId165" Type="http://schemas.openxmlformats.org/officeDocument/2006/relationships/hyperlink" Target="https://v.douyin.com/OrUmHPeTBNc/" TargetMode="External"/><Relationship Id="rId164" Type="http://schemas.openxmlformats.org/officeDocument/2006/relationships/hyperlink" Target="https://www.xingtu.cn/ad/creator/author-homepage/douyin-video/7363187233316847642?market_track_id=D2N0M6CU60C8A6CFUWIT&amp;search_session_id=7651510901929361427&amp;possessStarId" TargetMode="External"/><Relationship Id="rId163" Type="http://schemas.openxmlformats.org/officeDocument/2006/relationships/hyperlink" Target="https://v.douyin.com/irmRQ7jq714/" TargetMode="External"/><Relationship Id="rId162" Type="http://schemas.openxmlformats.org/officeDocument/2006/relationships/hyperlink" Target="https://www.xingtu.cn/ad/creator/author-homepage/douyin-video/7516714347649826835?market_track_id=XTCLXPSI4XOFANGPSY48&amp;search_session_id=7650427360328024100&amp;possessStarId" TargetMode="External"/><Relationship Id="rId161" Type="http://schemas.openxmlformats.org/officeDocument/2006/relationships/hyperlink" Target="https://v.douyin.com/ZmvTz3YT80s/" TargetMode="External"/><Relationship Id="rId160" Type="http://schemas.openxmlformats.org/officeDocument/2006/relationships/hyperlink" Target="https://v.douyin.com/z9CxAQqc7wY/" TargetMode="External"/><Relationship Id="rId16" Type="http://schemas.openxmlformats.org/officeDocument/2006/relationships/hyperlink" Target="https://v.douyin.com/-aZmKXHY7wY/" TargetMode="External"/><Relationship Id="rId159" Type="http://schemas.openxmlformats.org/officeDocument/2006/relationships/hyperlink" Target="https://v.douyin.com/p69cMRN3COc/" TargetMode="External"/><Relationship Id="rId158" Type="http://schemas.openxmlformats.org/officeDocument/2006/relationships/hyperlink" Target="https://v.douyin.com/hzhQoJLBCvA/" TargetMode="External"/><Relationship Id="rId157" Type="http://schemas.openxmlformats.org/officeDocument/2006/relationships/hyperlink" Target="https://www.xingtu.cn/ad/creator/author-homepage/douyin-video/7026722293288009764?market_track_id=NQB6XRGXCU0H6HPT61FT&amp;search_session_id=7650021232074784787&amp;possessStarId" TargetMode="External"/><Relationship Id="rId156" Type="http://schemas.openxmlformats.org/officeDocument/2006/relationships/hyperlink" Target="https://v.douyin.com/M-hwHn6Mk8c/" TargetMode="External"/><Relationship Id="rId155" Type="http://schemas.openxmlformats.org/officeDocument/2006/relationships/hyperlink" Target="https://v.douyin.com/5ECa85--RAE/" TargetMode="External"/><Relationship Id="rId154" Type="http://schemas.openxmlformats.org/officeDocument/2006/relationships/hyperlink" Target="https://www.xingtu.cn/ad/creator/author-homepage/douyin-video/7624764761205964836?market_track_id=DDJGNUC5VIOV5RMMI3SF&amp;search_session_id=7649318166262186020&amp;possessStarId" TargetMode="External"/><Relationship Id="rId153" Type="http://schemas.openxmlformats.org/officeDocument/2006/relationships/hyperlink" Target="https://v.douyin.com/foLjMqFfoPY/" TargetMode="External"/><Relationship Id="rId152" Type="http://schemas.openxmlformats.org/officeDocument/2006/relationships/hyperlink" Target="https://v.douyin.com/p5z7WJ91cZc/" TargetMode="External"/><Relationship Id="rId151" Type="http://schemas.openxmlformats.org/officeDocument/2006/relationships/hyperlink" Target="https://www.xingtu.cn/ad/creator/author-homepage/douyin-video/7643729722848854066?market_track_id=KXEUBN2NF7K85XWO9ST3&amp;search_session_id=7649304435931332614&amp;possessStarId" TargetMode="External"/><Relationship Id="rId150" Type="http://schemas.openxmlformats.org/officeDocument/2006/relationships/hyperlink" Target="https://v.douyin.com/nHiEbIZNtmM/" TargetMode="External"/><Relationship Id="rId15" Type="http://schemas.openxmlformats.org/officeDocument/2006/relationships/hyperlink" Target="https://v.douyin.com/53J1L5ipAy8/" TargetMode="External"/><Relationship Id="rId149" Type="http://schemas.openxmlformats.org/officeDocument/2006/relationships/hyperlink" Target="https://www.xingtu.cn/ad/creator/author-homepage/douyin-video/7629776702851252274?market_track_id=AO9W17LBIVMVOXGA9CEL&amp;search_session_id=7649287200496042025&amp;possessStarId" TargetMode="External"/><Relationship Id="rId148" Type="http://schemas.openxmlformats.org/officeDocument/2006/relationships/hyperlink" Target="https://v.douyin.com/iy47hAgUhpM/" TargetMode="External"/><Relationship Id="rId147" Type="http://schemas.openxmlformats.org/officeDocument/2006/relationships/hyperlink" Target="https://v.douyin.com/faVVyK9br4w/" TargetMode="External"/><Relationship Id="rId146" Type="http://schemas.openxmlformats.org/officeDocument/2006/relationships/hyperlink" Target="https://www.xingtu.cn/ad/creator/author-homepage/douyin-video/7609307880759492662?market_track_id=NU6L8YR47IDPXL9SDHA8&amp;search_session_id=7649285033483894803&amp;possessStarId" TargetMode="External"/><Relationship Id="rId145" Type="http://schemas.openxmlformats.org/officeDocument/2006/relationships/hyperlink" Target="https://v.douyin.com/G0GFrYU51lg/" TargetMode="External"/><Relationship Id="rId144" Type="http://schemas.openxmlformats.org/officeDocument/2006/relationships/hyperlink" Target="https://www.xingtu.cn/ad/creator/author-homepage/douyin-video/7045554789182079014?market_track_id=ARCKKRT89CJUKX8AB0WU&amp;search_session_id=7648850011572387859&amp;possessStarId" TargetMode="External"/><Relationship Id="rId143" Type="http://schemas.openxmlformats.org/officeDocument/2006/relationships/hyperlink" Target="https://v.douyin.com/0bfqy99DJNo/" TargetMode="External"/><Relationship Id="rId142" Type="http://schemas.openxmlformats.org/officeDocument/2006/relationships/hyperlink" Target="https://www.xingtu.cn/ad/creator/author-homepage/douyin-video/7639009381442388006?market_track_id=Q2P8IE9107OXOC0Y1CC8&amp;search_session_id=7647776454645710867&amp;possessStarId" TargetMode="External"/><Relationship Id="rId141" Type="http://schemas.openxmlformats.org/officeDocument/2006/relationships/hyperlink" Target="https://www.xingtu.cn/ad/creator/author-homepage/douyin-video/7643185468346073098?market_track_id=8ATNBJ5ILOV4V38UCIPI&amp;search_session_id=7647775373543194666&amp;possessStarId" TargetMode="External"/><Relationship Id="rId140" Type="http://schemas.openxmlformats.org/officeDocument/2006/relationships/hyperlink" Target="https://v.douyin.com/jwDrnkkv0TM/" TargetMode="External"/><Relationship Id="rId14" Type="http://schemas.openxmlformats.org/officeDocument/2006/relationships/hyperlink" Target="https://v.douyin.com/5FsqKplJ3kY/" TargetMode="External"/><Relationship Id="rId139" Type="http://schemas.openxmlformats.org/officeDocument/2006/relationships/hyperlink" Target="https://v.douyin.com/yhCx3UxE_8w/" TargetMode="External"/><Relationship Id="rId138" Type="http://schemas.openxmlformats.org/officeDocument/2006/relationships/hyperlink" Target="https://v.douyin.com/-AtFbCmykKI/" TargetMode="External"/><Relationship Id="rId137" Type="http://schemas.openxmlformats.org/officeDocument/2006/relationships/hyperlink" Target="https://www.xingtu.cn/ad/creator/author-homepage/douyin-video/7601476604249767974?market_track_id=SLTWP75PEQ20U9FL9PG7&amp;search_session_id=7647067843097378835&amp;possessStarId" TargetMode="External"/><Relationship Id="rId136" Type="http://schemas.openxmlformats.org/officeDocument/2006/relationships/hyperlink" Target="https://www.xingtu.cn/ad/creator/author-homepage/douyin-video/7629705272423874606?market_track_id=LSF5ZZG61AO7U6IL1KNL&amp;search_session_id=7647065584618176531&amp;possessStarId" TargetMode="External"/><Relationship Id="rId135" Type="http://schemas.openxmlformats.org/officeDocument/2006/relationships/hyperlink" Target="https://www.xingtu.cn/ad/creator/author-homepage/douyin-video/7645244133809389618?market_track_id=G9BWF5G8YC81T4LPM63B&amp;search_session_id=7647065365490876470&amp;possessStarId" TargetMode="External"/><Relationship Id="rId134" Type="http://schemas.openxmlformats.org/officeDocument/2006/relationships/hyperlink" Target="https://www.xingtu.cn/ad/creator/author-homepage/douyin-video/7522818164045021210?market_track_id=L0JOA4SZI2EX1K4NB4QO&amp;search_session_id=7647048878654914603&amp;possessStarId" TargetMode="External"/><Relationship Id="rId133" Type="http://schemas.openxmlformats.org/officeDocument/2006/relationships/hyperlink" Target="https://www.xingtu.cn/ad/creator/author-homepage/douyin-video/7537202012211904550?market_track_id=3MDY99Z82VAUE2J1ZOA1&amp;search_session_id=7647048091610923071&amp;possessStarId" TargetMode="External"/><Relationship Id="rId132" Type="http://schemas.openxmlformats.org/officeDocument/2006/relationships/hyperlink" Target="https://www.xingtu.cn/ad/creator/author-homepage/douyin-video/7454240900042981426?market_track_id=HO6ETGS50VN9MXQF5UBI&amp;search_session_id=7647047159359324196&amp;possessStarId" TargetMode="External"/><Relationship Id="rId131" Type="http://schemas.openxmlformats.org/officeDocument/2006/relationships/hyperlink" Target="https://www.xingtu.cn/ad/creator/author-homepage/douyin-video/7037114785086832677?market_track_id=HSNMTYVURHV8CO97LKV8&amp;search_session_id=7647045220441702454&amp;possessStarId" TargetMode="External"/><Relationship Id="rId130" Type="http://schemas.openxmlformats.org/officeDocument/2006/relationships/hyperlink" Target="https://v.douyin.com/hJgHTaEunqM/" TargetMode="External"/><Relationship Id="rId13" Type="http://schemas.openxmlformats.org/officeDocument/2006/relationships/hyperlink" Target="https://v.douyin.com/Af3Bo2gPe0M/" TargetMode="External"/><Relationship Id="rId129" Type="http://schemas.openxmlformats.org/officeDocument/2006/relationships/hyperlink" Target="https://v.douyin.com/WI4kiY5_Wao/" TargetMode="External"/><Relationship Id="rId128" Type="http://schemas.openxmlformats.org/officeDocument/2006/relationships/hyperlink" Target="https://v.douyin.com/ZT-2ZOcpXRE/" TargetMode="External"/><Relationship Id="rId127" Type="http://schemas.openxmlformats.org/officeDocument/2006/relationships/hyperlink" Target="https://v.douyin.com/9optTPsJdYs/" TargetMode="External"/><Relationship Id="rId126" Type="http://schemas.openxmlformats.org/officeDocument/2006/relationships/hyperlink" Target="https://v.douyin.com/W3-0f0QMULU/" TargetMode="External"/><Relationship Id="rId125" Type="http://schemas.openxmlformats.org/officeDocument/2006/relationships/hyperlink" Target="https://v.douyin.com/Pl5jHqkS9KQ/" TargetMode="External"/><Relationship Id="rId124" Type="http://schemas.openxmlformats.org/officeDocument/2006/relationships/hyperlink" Target="https://www.xingtu.cn/ad/creator/author-homepage/douyin-video/7645244133809389618?market_track_id=8ZG228J4S7KWUAOWPKEF&amp;search_session_id=7646619459561930761&amp;possessStarId" TargetMode="External"/><Relationship Id="rId123" Type="http://schemas.openxmlformats.org/officeDocument/2006/relationships/hyperlink" Target="https://v.douyin.com/kHXo2moA7T4/" TargetMode="External"/><Relationship Id="rId122" Type="http://schemas.openxmlformats.org/officeDocument/2006/relationships/hyperlink" Target="https://v.douyin.com/VNm6Ahf2ThY/" TargetMode="External"/><Relationship Id="rId121" Type="http://schemas.openxmlformats.org/officeDocument/2006/relationships/hyperlink" Target="https://v.douyin.com/B2bb7EPLkPc/" TargetMode="External"/><Relationship Id="rId120" Type="http://schemas.openxmlformats.org/officeDocument/2006/relationships/hyperlink" Target="https://www.xingtu.cn/ad/creator/author-homepage/douyin-video/7299389605768331273?market_track_id=NEPOSOKOFCH8VH62YCK9&amp;search_session_id=7642593949865492521&amp;possessStarId" TargetMode="External"/><Relationship Id="rId12" Type="http://schemas.openxmlformats.org/officeDocument/2006/relationships/hyperlink" Target="https://v.douyin.com/n-D-n5nMUbs/" TargetMode="External"/><Relationship Id="rId119" Type="http://schemas.openxmlformats.org/officeDocument/2006/relationships/hyperlink" Target="https://v.douyin.com/SHh1xEP-Lhw/" TargetMode="External"/><Relationship Id="rId118" Type="http://schemas.openxmlformats.org/officeDocument/2006/relationships/hyperlink" Target="https://v.douyin.com/bsBad7Zk7b8/" TargetMode="External"/><Relationship Id="rId117" Type="http://schemas.openxmlformats.org/officeDocument/2006/relationships/hyperlink" Target="https://v.douyin.com/JXvB1KiF5qo/" TargetMode="External"/><Relationship Id="rId116" Type="http://schemas.openxmlformats.org/officeDocument/2006/relationships/hyperlink" Target="https://www.xingtu.cn/ad/creator/author-homepage/douyin-video/7630700459895816211?market_track_id=R9QIIMBQZLH4WX4AIG0L&amp;search_session_id=7641102759903117348&amp;possessStarId" TargetMode="External"/><Relationship Id="rId115" Type="http://schemas.openxmlformats.org/officeDocument/2006/relationships/hyperlink" Target="https://v.douyin.com/RrR_HZSJ9D0/" TargetMode="External"/><Relationship Id="rId114" Type="http://schemas.openxmlformats.org/officeDocument/2006/relationships/hyperlink" Target="https://www.xingtu.cn/ad/creator/author-homepage/douyin-video/7377787968385187855?market_track_id=3QSRHL8NXF8L0U800IGS&amp;search_session_id=7641102421632450603&amp;possessStarId" TargetMode="External"/><Relationship Id="rId113" Type="http://schemas.openxmlformats.org/officeDocument/2006/relationships/hyperlink" Target="https://v.douyin.com/ssdLwPG90CA/" TargetMode="External"/><Relationship Id="rId112" Type="http://schemas.openxmlformats.org/officeDocument/2006/relationships/hyperlink" Target="https://v.douyin.com/gUyiw-L1uIw/" TargetMode="External"/><Relationship Id="rId111" Type="http://schemas.openxmlformats.org/officeDocument/2006/relationships/hyperlink" Target="https://www.xingtu.cn/ad/creator/author-homepage/douyin-video/7362933368834605066?market_track_id=8AFLJZ5TI0LT3RANBN48&amp;search_session_id=7639311367719272511&amp;possessStarId" TargetMode="External"/><Relationship Id="rId110" Type="http://schemas.openxmlformats.org/officeDocument/2006/relationships/hyperlink" Target="https://v.douyin.com/YhQ7LK9VKPk/" TargetMode="External"/><Relationship Id="rId11" Type="http://schemas.openxmlformats.org/officeDocument/2006/relationships/hyperlink" Target="https://v.douyin.com/iR6RY8xk/" TargetMode="External"/><Relationship Id="rId109" Type="http://schemas.openxmlformats.org/officeDocument/2006/relationships/hyperlink" Target="https://www.xingtu.cn/ad/creator/author-homepage/douyin-video/7581347930276102185?market_track_id=RDM6252254OZR14FP29P&amp;search_session_id=7639308600611553322&amp;possessStarId" TargetMode="External"/><Relationship Id="rId108" Type="http://schemas.openxmlformats.org/officeDocument/2006/relationships/hyperlink" Target="https://v.douyin.com/hBhMJmad13A/" TargetMode="External"/><Relationship Id="rId107" Type="http://schemas.openxmlformats.org/officeDocument/2006/relationships/hyperlink" Target="https://www.xingtu.cn/ad/creator/author-homepage/douyin-video/7043132477740679207?market_track_id=AH013TYWVVR7GYL911T3&amp;search_session_id=7639288645958893609&amp;possessStarId" TargetMode="External"/><Relationship Id="rId106" Type="http://schemas.openxmlformats.org/officeDocument/2006/relationships/hyperlink" Target="https://v.douyin.com/gdMdERiuET0/" TargetMode="External"/><Relationship Id="rId105" Type="http://schemas.openxmlformats.org/officeDocument/2006/relationships/hyperlink" Target="https://v.douyin.com/B_EmQ4TVM-o/" TargetMode="External"/><Relationship Id="rId104" Type="http://schemas.openxmlformats.org/officeDocument/2006/relationships/hyperlink" Target="https://www.xingtu.cn/ad/creator/author-homepage/douyin-video/7525478994339168297?market_track_id=S0TQK1PIVWE39QJJTOWI&amp;search_session_id=7639240823724572678&amp;possessStarId" TargetMode="External"/><Relationship Id="rId103" Type="http://schemas.openxmlformats.org/officeDocument/2006/relationships/hyperlink" Target="https://v.douyin.com/I6j2Bx53lDE/" TargetMode="External"/><Relationship Id="rId102" Type="http://schemas.openxmlformats.org/officeDocument/2006/relationships/hyperlink" Target="https://v.douyin.com/CYkS6PX1RMA/" TargetMode="External"/><Relationship Id="rId101" Type="http://schemas.openxmlformats.org/officeDocument/2006/relationships/hyperlink" Target="https://www.xingtu.cn/ad/creator/author-homepage/douyin-video/7632614698331930633?market_track_id=DCLFE3RX6YMWH513B3JU&amp;search_session_id=7638867426985738259&amp;possessStarId" TargetMode="External"/><Relationship Id="rId100" Type="http://schemas.openxmlformats.org/officeDocument/2006/relationships/hyperlink" Target="https://v.douyin.com/3COVW4ypxDM/" TargetMode="External"/><Relationship Id="rId10" Type="http://schemas.openxmlformats.org/officeDocument/2006/relationships/hyperlink" Target="https://www.xingtu.cn/ad/creator/author-homepage/douyin-video/7000589423289040904?market_track_id=XZD1VUQ03981NMZ5JCZ9&amp;search_session_id=7621448923244380206&amp;possessStarId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7509809715971358746" TargetMode="External"/><Relationship Id="rId98" Type="http://schemas.openxmlformats.org/officeDocument/2006/relationships/hyperlink" Target="https://www.xingtu.cn/ad/creator/author-homepage/douyin-video/7403307892555186226" TargetMode="External"/><Relationship Id="rId97" Type="http://schemas.openxmlformats.org/officeDocument/2006/relationships/hyperlink" Target="https://www.xingtu.cn/ad/creator/author-homepage/douyin-video/7472972785787076617" TargetMode="External"/><Relationship Id="rId96" Type="http://schemas.openxmlformats.org/officeDocument/2006/relationships/hyperlink" Target="https://www.xingtu.cn/ad/creator/author-homepage/douyin-video/7567304887768186899" TargetMode="External"/><Relationship Id="rId95" Type="http://schemas.openxmlformats.org/officeDocument/2006/relationships/hyperlink" Target="https://www.xingtu.cn/ad/creator/author-homepage/douyin-video/7555010103343054889" TargetMode="External"/><Relationship Id="rId94" Type="http://schemas.openxmlformats.org/officeDocument/2006/relationships/hyperlink" Target="https://www.xingtu.cn/ad/creator/author-homepage/douyin-video/7434003555628875785" TargetMode="External"/><Relationship Id="rId93" Type="http://schemas.openxmlformats.org/officeDocument/2006/relationships/hyperlink" Target="https://www.xingtu.cn/ad/creator/author-homepage/douyin-video/7410608487471775770" TargetMode="External"/><Relationship Id="rId92" Type="http://schemas.openxmlformats.org/officeDocument/2006/relationships/hyperlink" Target="https://www.xingtu.cn/ad/creator/author-homepage/douyin-video/7365731501331185691" TargetMode="External"/><Relationship Id="rId91" Type="http://schemas.openxmlformats.org/officeDocument/2006/relationships/hyperlink" Target="https://www.xingtu.cn/ad/creator/author-homepage/douyin-video/7496433900843958313" TargetMode="External"/><Relationship Id="rId90" Type="http://schemas.openxmlformats.org/officeDocument/2006/relationships/hyperlink" Target="https://www.xingtu.cn/ad/creator/author-homepage/douyin-video/7537216762581155849" TargetMode="External"/><Relationship Id="rId9" Type="http://schemas.openxmlformats.org/officeDocument/2006/relationships/hyperlink" Target="https://v.douyin.com/A8oV6Rg/" TargetMode="External"/><Relationship Id="rId89" Type="http://schemas.openxmlformats.org/officeDocument/2006/relationships/hyperlink" Target="https://www.xingtu.cn/ad/creator/author-homepage/douyin-video/6697117781990572045" TargetMode="External"/><Relationship Id="rId88" Type="http://schemas.openxmlformats.org/officeDocument/2006/relationships/hyperlink" Target="https://www.xingtu.cn/ad/creator/author-homepage/douyin-video/7491204294541049866" TargetMode="External"/><Relationship Id="rId87" Type="http://schemas.openxmlformats.org/officeDocument/2006/relationships/hyperlink" Target="https://v.douyin.com/PjD4fvKfbk4/" TargetMode="External"/><Relationship Id="rId86" Type="http://schemas.openxmlformats.org/officeDocument/2006/relationships/hyperlink" Target="https://v.douyin.com/s536jDtjVDI/" TargetMode="External"/><Relationship Id="rId85" Type="http://schemas.openxmlformats.org/officeDocument/2006/relationships/hyperlink" Target="https://v.douyin.com/iUqoLC5N/" TargetMode="External"/><Relationship Id="rId84" Type="http://schemas.openxmlformats.org/officeDocument/2006/relationships/hyperlink" Target="https://v.douyin.com/3NPDdgbhXxU/" TargetMode="External"/><Relationship Id="rId83" Type="http://schemas.openxmlformats.org/officeDocument/2006/relationships/hyperlink" Target="https://v.douyin.com/aaxHiIgt2nU/" TargetMode="External"/><Relationship Id="rId82" Type="http://schemas.openxmlformats.org/officeDocument/2006/relationships/hyperlink" Target="https://v.douyin.com/iUqEqc4n/" TargetMode="External"/><Relationship Id="rId81" Type="http://schemas.openxmlformats.org/officeDocument/2006/relationships/hyperlink" Target="https://v.douyin.com/iUqoREuS/" TargetMode="External"/><Relationship Id="rId80" Type="http://schemas.openxmlformats.org/officeDocument/2006/relationships/hyperlink" Target="https://v.douyin.com/oP9eB9Zndyw/" TargetMode="External"/><Relationship Id="rId8" Type="http://schemas.openxmlformats.org/officeDocument/2006/relationships/hyperlink" Target="https://v.douyin.com/ie2bqhFJ/" TargetMode="External"/><Relationship Id="rId79" Type="http://schemas.openxmlformats.org/officeDocument/2006/relationships/hyperlink" Target="https://v.douyin.com/ozauSnGb_YY/" TargetMode="External"/><Relationship Id="rId78" Type="http://schemas.openxmlformats.org/officeDocument/2006/relationships/hyperlink" Target="https://v.douyin.com/lsBose-slm8/" TargetMode="External"/><Relationship Id="rId77" Type="http://schemas.openxmlformats.org/officeDocument/2006/relationships/hyperlink" Target="https://v.douyin.com/i5TTMYBu/ 4@1.com" TargetMode="External"/><Relationship Id="rId76" Type="http://schemas.openxmlformats.org/officeDocument/2006/relationships/hyperlink" Target="https://v.douyin.com/fQt-veskBiM/" TargetMode="External"/><Relationship Id="rId75" Type="http://schemas.openxmlformats.org/officeDocument/2006/relationships/hyperlink" Target="https://v.douyin.com/iUqE6TQE/" TargetMode="External"/><Relationship Id="rId74" Type="http://schemas.openxmlformats.org/officeDocument/2006/relationships/hyperlink" Target="https://v.douyin.com/iUqEX5ha/" TargetMode="External"/><Relationship Id="rId73" Type="http://schemas.openxmlformats.org/officeDocument/2006/relationships/hyperlink" Target="https://v.douyin.com/iUqEsPFP/" TargetMode="External"/><Relationship Id="rId72" Type="http://schemas.openxmlformats.org/officeDocument/2006/relationships/hyperlink" Target="https://v.douyin.com/iUqEg3wg/" TargetMode="External"/><Relationship Id="rId71" Type="http://schemas.openxmlformats.org/officeDocument/2006/relationships/hyperlink" Target="https://v.douyin.com/iUqoRKt8/" TargetMode="External"/><Relationship Id="rId70" Type="http://schemas.openxmlformats.org/officeDocument/2006/relationships/hyperlink" Target="https://v.douyin.com/iysUjXQd/" TargetMode="External"/><Relationship Id="rId7" Type="http://schemas.openxmlformats.org/officeDocument/2006/relationships/hyperlink" Target="https://v.douyin.com/iJsMgCaF/" TargetMode="External"/><Relationship Id="rId69" Type="http://schemas.openxmlformats.org/officeDocument/2006/relationships/hyperlink" Target="https://v.douyin.com/iUqEKkjR/" TargetMode="External"/><Relationship Id="rId68" Type="http://schemas.openxmlformats.org/officeDocument/2006/relationships/hyperlink" Target="https://v.douyin.com/iUqodd86/" TargetMode="External"/><Relationship Id="rId67" Type="http://schemas.openxmlformats.org/officeDocument/2006/relationships/hyperlink" Target="https://v.douyin.com/4_cX26HNmDg/" TargetMode="External"/><Relationship Id="rId66" Type="http://schemas.openxmlformats.org/officeDocument/2006/relationships/hyperlink" Target="https://v.douyin.com/FJ0uc_52FI4/" TargetMode="External"/><Relationship Id="rId65" Type="http://schemas.openxmlformats.org/officeDocument/2006/relationships/hyperlink" Target="https://www.xingtu.cn/ad/creator/author-homepage/douyin-video/6849394204091613198?market_track_id=N5I0U3KI2JDE2E9W9G4Y&amp;search_session_id=7637838260945502249&amp;possessStarId" TargetMode="External"/><Relationship Id="rId64" Type="http://schemas.openxmlformats.org/officeDocument/2006/relationships/hyperlink" Target="https://v.douyin.com/BmMPgoJLf-4/" TargetMode="External"/><Relationship Id="rId63" Type="http://schemas.openxmlformats.org/officeDocument/2006/relationships/hyperlink" Target="https://www.xingtu.cn/ad/creator/author-homepage/douyin-video/7072935851847581734?market_track_id=LDXVS0SXIARWO5W865W2&amp;search_session_id=7583963797183758342&amp;possessStarId" TargetMode="External"/><Relationship Id="rId62" Type="http://schemas.openxmlformats.org/officeDocument/2006/relationships/hyperlink" Target="https://v.douyin.com/z7JKhSGLHj4/" TargetMode="External"/><Relationship Id="rId61" Type="http://schemas.openxmlformats.org/officeDocument/2006/relationships/hyperlink" Target="https://www.xingtu.cn/ad/creator/author-homepage/douyin-video/7500291636237172786?market_track_id=ZRXGS7EBOP8TJYW786K6&amp;search_session_id=7628810670493958163&amp;possessStarId" TargetMode="External"/><Relationship Id="rId60" Type="http://schemas.openxmlformats.org/officeDocument/2006/relationships/hyperlink" Target="https://v.douyin.com/reCgrdFHWPg/" TargetMode="External"/><Relationship Id="rId6" Type="http://schemas.openxmlformats.org/officeDocument/2006/relationships/hyperlink" Target="https://v.douyin.com/F52xKBj/" TargetMode="External"/><Relationship Id="rId59" Type="http://schemas.openxmlformats.org/officeDocument/2006/relationships/hyperlink" Target="https://www.xingtu.cn/ad/creator/author-homepage/douyin-video/7038478848643563534?market_track_id=WRH0X2VTBQOA772X13B0&amp;search_session_id=7626972474319568938&amp;possessStarId" TargetMode="External"/><Relationship Id="rId58" Type="http://schemas.openxmlformats.org/officeDocument/2006/relationships/hyperlink" Target="https://v.douyin.com/NsdaZfR8rP8/" TargetMode="External"/><Relationship Id="rId57" Type="http://schemas.openxmlformats.org/officeDocument/2006/relationships/hyperlink" Target="https://www.xingtu.cn/ad/creator/author-homepage/douyin-video/6870169297021304846?market_track_id=DTXSR7LGXDDP8UDO1QXS&amp;search_session_id=7623611109106515974&amp;possessStarId" TargetMode="External"/><Relationship Id="rId56" Type="http://schemas.openxmlformats.org/officeDocument/2006/relationships/hyperlink" Target="https://v.douyin.com/vEFkVURsq8c/" TargetMode="External"/><Relationship Id="rId55" Type="http://schemas.openxmlformats.org/officeDocument/2006/relationships/hyperlink" Target="https://www.xingtu.cn/ad/creator/author-homepage/douyin-video/6745735245292634119?market_track_id=QGGJMZ37P25LBOHZ2AEN&amp;search_session_id=7623610944094388266&amp;possessStarId" TargetMode="External"/><Relationship Id="rId54" Type="http://schemas.openxmlformats.org/officeDocument/2006/relationships/hyperlink" Target="https://www.xingtu.cn/ad/creator/author-homepage/douyin-video/6596677890702573576?market_track_id=1KR3GFKQM5AIY5XHILZB&amp;search_session_id=7623610896337862719&amp;possessStarId" TargetMode="External"/><Relationship Id="rId53" Type="http://schemas.openxmlformats.org/officeDocument/2006/relationships/hyperlink" Target="https://www.xingtu.cn/ad/creator/author-homepage/douyin-video/6802767523159736334?market_track_id=W7FZYIMA1IATLVY9IN06&amp;search_session_id=7623610564140941353&amp;possessStarId" TargetMode="External"/><Relationship Id="rId52" Type="http://schemas.openxmlformats.org/officeDocument/2006/relationships/hyperlink" Target="https://www.xingtu.cn/ad/creator/author-homepage/douyin-video/7076103858035884064?market_track_id=UPETB3ZGZV9J7NAP1UV2&amp;search_session_id=7623610320645144617&amp;possessStarId" TargetMode="External"/><Relationship Id="rId51" Type="http://schemas.openxmlformats.org/officeDocument/2006/relationships/hyperlink" Target="https://www.xingtu.cn/ad/creator/author-homepage/douyin-video/7584298802434015282?market_track_id=38BEUPYHWJY1KQ65Y0K9&amp;search_session_id=7623610365050011690&amp;possessStarId" TargetMode="External"/><Relationship Id="rId50" Type="http://schemas.openxmlformats.org/officeDocument/2006/relationships/hyperlink" Target="https://www.xingtu.cn/ad/creator/author-homepage/douyin-video/6685685942100951051?market_track_id=39ZF9LS5R0BHNELV6579&amp;search_session_id=7623609982412046379&amp;possessStarId" TargetMode="External"/><Relationship Id="rId5" Type="http://schemas.openxmlformats.org/officeDocument/2006/relationships/hyperlink" Target="https://v.douyin.com/6QeCELJ/" TargetMode="External"/><Relationship Id="rId49" Type="http://schemas.openxmlformats.org/officeDocument/2006/relationships/hyperlink" Target="https://www.xingtu.cn/ad/creator/author-homepage/douyin-video/6870162483605143560?market_track_id=FX18THVF6UFN04ZG7567&amp;search_session_id=7623609844599619627&amp;possessStarId" TargetMode="External"/><Relationship Id="rId48" Type="http://schemas.openxmlformats.org/officeDocument/2006/relationships/hyperlink" Target="https://www.xingtu.cn/ad/creator/author-homepage/douyin-video/6677846898373558276?market_track_id=ZDNV1M9245HXUIZ7KTF6&amp;search_session_id=7623609800173961222&amp;possessStarId" TargetMode="External"/><Relationship Id="rId47" Type="http://schemas.openxmlformats.org/officeDocument/2006/relationships/hyperlink" Target="https://www.xingtu.cn/ad/creator/author-homepage/douyin-video/6596677897019195405?market_track_id=MAOYOS9WK13E5RGM8WJM&amp;search_session_id=7623609676953337899&amp;possessStarId" TargetMode="External"/><Relationship Id="rId46" Type="http://schemas.openxmlformats.org/officeDocument/2006/relationships/hyperlink" Target="https://www.xingtu.cn/ad/creator/author-homepage/douyin-video/6629722305654161422?market_track_id=60TQHO2Q0FICIEH5FQUS&amp;search_session_id=7623609654531964970&amp;possessStarId" TargetMode="External"/><Relationship Id="rId45" Type="http://schemas.openxmlformats.org/officeDocument/2006/relationships/hyperlink" Target="https://www.xingtu.cn/ad/creator/author-homepage/douyin-video/6745247860272398350?market_track_id=GI8X4IJY0UQB5G0CWXXJ&amp;search_session_id=7623609495964909610&amp;possessStarId" TargetMode="External"/><Relationship Id="rId44" Type="http://schemas.openxmlformats.org/officeDocument/2006/relationships/hyperlink" Target="https://www.xingtu.cn/ad/creator/author-homepage/douyin-video/6629658001387028484?market_track_id=LZ4VP2YF6QMQK9F61LLJ&amp;search_session_id=7623609274740703275&amp;possessStarId" TargetMode="External"/><Relationship Id="rId43" Type="http://schemas.openxmlformats.org/officeDocument/2006/relationships/hyperlink" Target="https://www.xingtu.cn/ad/creator/author-homepage/douyin-video/6629657084751249412?market_track_id=615YE8XUS4ZL8UR925IY&amp;search_session_id=7623608769561886739&amp;possessStarId" TargetMode="External"/><Relationship Id="rId42" Type="http://schemas.openxmlformats.org/officeDocument/2006/relationships/hyperlink" Target="https://www.xingtu.cn/ad/creator/author-homepage/douyin-video/6797192635304902663?market_track_id=WMUJGPB3YTSFCYEK4H8T&amp;search_session_id=7623608581015388179&amp;possessStarId" TargetMode="External"/><Relationship Id="rId41" Type="http://schemas.openxmlformats.org/officeDocument/2006/relationships/hyperlink" Target="https://www.xingtu.cn/ad/creator/author-homepage/douyin-video/6704616161562066947?market_track_id=8GT1C4H30O5XAR6HQV9Y&amp;search_session_id=7623608581014863891&amp;possessStarId" TargetMode="External"/><Relationship Id="rId40" Type="http://schemas.openxmlformats.org/officeDocument/2006/relationships/hyperlink" Target="https://www.xingtu.cn/ad/creator/author-homepage/douyin-video/6795057194267049998?market_track_id=ITHDBTXLZT2URLKIQGXG&amp;search_session_id=7623608526732558379&amp;possessStarId" TargetMode="External"/><Relationship Id="rId4" Type="http://schemas.openxmlformats.org/officeDocument/2006/relationships/hyperlink" Target="https://v.douyin.com/M3CUn1t/" TargetMode="External"/><Relationship Id="rId39" Type="http://schemas.openxmlformats.org/officeDocument/2006/relationships/hyperlink" Target="https://www.xingtu.cn/ad/creator/author-homepage/douyin-video/6727269104333357060?market_track_id=DKZUA7MPRXZYGFOMZAK1&amp;search_session_id=7623607781283381267&amp;possessStarId" TargetMode="External"/><Relationship Id="rId38" Type="http://schemas.openxmlformats.org/officeDocument/2006/relationships/hyperlink" Target="https://www.xingtu.cn/ad/creator/author-homepage/douyin-video/7099027245091520549?market_track_id=QMLNK5U1HLIS8ISJGAVP&amp;search_session_id=7623607717412585535&amp;possessStarId" TargetMode="External"/><Relationship Id="rId37" Type="http://schemas.openxmlformats.org/officeDocument/2006/relationships/hyperlink" Target="https://www.xingtu.cn/ad/creator/author-homepage/douyin-video/7092592304216604702?market_track_id=QO63E72AUZZ0I0H5R4JG&amp;search_session_id=7623607543574577194&amp;possessStarId" TargetMode="External"/><Relationship Id="rId36" Type="http://schemas.openxmlformats.org/officeDocument/2006/relationships/hyperlink" Target="https://www.xingtu.cn/ad/creator/author-homepage/douyin-video/6870170277490196494?market_track_id=1WZX4OVSG5ZZAZA9RJO3&amp;search_session_id=7623607397407916051&amp;possessStarId" TargetMode="External"/><Relationship Id="rId35" Type="http://schemas.openxmlformats.org/officeDocument/2006/relationships/hyperlink" Target="https://www.xingtu.cn/ad/creator/author-homepage/douyin-video/6763255570502778892?market_track_id=DBT5WGR7HKG93VZEE7U7&amp;search_session_id=7623607193337856063&amp;possessStarId" TargetMode="External"/><Relationship Id="rId34" Type="http://schemas.openxmlformats.org/officeDocument/2006/relationships/hyperlink" Target="https://www.xingtu.cn/ad/creator/author-homepage/douyin-video/6870159663963308039?market_track_id=UEIZVC6VZCIWXMWYWWLO&amp;search_session_id=7623606787690627126&amp;possessStarId" TargetMode="External"/><Relationship Id="rId33" Type="http://schemas.openxmlformats.org/officeDocument/2006/relationships/hyperlink" Target="https://www.xingtu.cn/ad/creator/author-homepage/douyin-video/6870165164646203406?market_track_id=8CVM8MQJEHPYKSU3T1BS&amp;search_session_id=7623606787689807926&amp;possessStarId" TargetMode="External"/><Relationship Id="rId32" Type="http://schemas.openxmlformats.org/officeDocument/2006/relationships/hyperlink" Target="https://www.xingtu.cn/ad/creator/author-homepage/douyin-video/6769137221485199367?market_track_id=MDGK10CA8VH3IR0WARP2&amp;search_session_id=7623606587886354473&amp;possessStarId" TargetMode="External"/><Relationship Id="rId31" Type="http://schemas.openxmlformats.org/officeDocument/2006/relationships/hyperlink" Target="https://www.xingtu.cn/ad/creator/author-homepage/douyin-video/6746789347472703491?market_track_id=H5DAJOLWUPJK0YQR3X2S&amp;search_session_id=7623606509939441700&amp;possessStarId" TargetMode="External"/><Relationship Id="rId30" Type="http://schemas.openxmlformats.org/officeDocument/2006/relationships/hyperlink" Target="https://www.xingtu.cn/ad/creator/author-homepage/douyin-video/7507192993982169114?market_track_id=Z5S1EB539AIJTJN6Q7OR&amp;search_session_id=7623606229155856447&amp;possessStarId" TargetMode="External"/><Relationship Id="rId3" Type="http://schemas.openxmlformats.org/officeDocument/2006/relationships/hyperlink" Target="https://v.douyin.com/Jn8Fe8S/" TargetMode="External"/><Relationship Id="rId29" Type="http://schemas.openxmlformats.org/officeDocument/2006/relationships/hyperlink" Target="https://www.xingtu.cn/ad/creator/author-homepage/douyin-video/7317865186126217267?market_track_id=BT6OSP4KDUIMMCFH9SCJ&amp;search_session_id=7623606212580130822&amp;possessStarId" TargetMode="External"/><Relationship Id="rId28" Type="http://schemas.openxmlformats.org/officeDocument/2006/relationships/hyperlink" Target="https://v.douyin.com/n81VF-sESc4/" TargetMode="External"/><Relationship Id="rId27" Type="http://schemas.openxmlformats.org/officeDocument/2006/relationships/hyperlink" Target="https://v.douyin.com/RxHAgaxq5pc/" TargetMode="External"/><Relationship Id="rId26" Type="http://schemas.openxmlformats.org/officeDocument/2006/relationships/hyperlink" Target="https://v.douyin.com/nlewZDjMkz4/" TargetMode="External"/><Relationship Id="rId25" Type="http://schemas.openxmlformats.org/officeDocument/2006/relationships/hyperlink" Target="https://v.douyin.com/8oBw_hRyLHk/" TargetMode="External"/><Relationship Id="rId24" Type="http://schemas.openxmlformats.org/officeDocument/2006/relationships/hyperlink" Target="https://v.douyin.com/NecqtmzI3XI/" TargetMode="External"/><Relationship Id="rId23" Type="http://schemas.openxmlformats.org/officeDocument/2006/relationships/hyperlink" Target="https://v.douyin.com/ye9b2f5Zxfo/" TargetMode="External"/><Relationship Id="rId22" Type="http://schemas.openxmlformats.org/officeDocument/2006/relationships/hyperlink" Target="https://v.douyin.com/7MUzLKw2aDs/" TargetMode="External"/><Relationship Id="rId21" Type="http://schemas.openxmlformats.org/officeDocument/2006/relationships/hyperlink" Target="https://v.douyin.com/otyMvGOVt44/" TargetMode="External"/><Relationship Id="rId20" Type="http://schemas.openxmlformats.org/officeDocument/2006/relationships/hyperlink" Target="https://v.douyin.com/iM2BnUWc/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i5WxXkUV/" TargetMode="External"/><Relationship Id="rId18" Type="http://schemas.openxmlformats.org/officeDocument/2006/relationships/hyperlink" Target="https://v.douyin.com/b6GOMqiezVg/" TargetMode="External"/><Relationship Id="rId17" Type="http://schemas.openxmlformats.org/officeDocument/2006/relationships/hyperlink" Target="https://v.douyin.com/Rxq1VX9/" TargetMode="External"/><Relationship Id="rId16" Type="http://schemas.openxmlformats.org/officeDocument/2006/relationships/hyperlink" Target="https://v.douyin.com/8fK-mzMbqx4/ 9@3.com" TargetMode="External"/><Relationship Id="rId15" Type="http://schemas.openxmlformats.org/officeDocument/2006/relationships/hyperlink" Target="https://v.douyin.com/qtWVvJiFOXw/" TargetMode="External"/><Relationship Id="rId14" Type="http://schemas.openxmlformats.org/officeDocument/2006/relationships/hyperlink" Target="https://v.douyin.com/bmOwXBxZVL0/" TargetMode="External"/><Relationship Id="rId13" Type="http://schemas.openxmlformats.org/officeDocument/2006/relationships/hyperlink" Target="https://v.douyin.com/iSkaX3wK/ 7@4.com" TargetMode="External"/><Relationship Id="rId123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22" Type="http://schemas.openxmlformats.org/officeDocument/2006/relationships/hyperlink" Target="https://v.douyin.com/em3sFvS6LMA/" TargetMode="External"/><Relationship Id="rId121" Type="http://schemas.openxmlformats.org/officeDocument/2006/relationships/hyperlink" Target="https://www.xingtu.cn/ad/creator/author-homepage/douyin-video/7397071542082863130?market_track_id=T6OH59C7RH8EGL0MMZIX&amp;search_session_id=7649305555418054692&amp;possessStarId" TargetMode="External"/><Relationship Id="rId120" Type="http://schemas.openxmlformats.org/officeDocument/2006/relationships/hyperlink" Target="https://v.douyin.com/H68LF4RRCUg/" TargetMode="External"/><Relationship Id="rId12" Type="http://schemas.openxmlformats.org/officeDocument/2006/relationships/hyperlink" Target="https://v.douyin.com/eVfJN5H/" TargetMode="External"/><Relationship Id="rId119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v.douyin.com/D2Syf86/" TargetMode="External"/><Relationship Id="rId117" Type="http://schemas.openxmlformats.org/officeDocument/2006/relationships/hyperlink" Target="https://www.xingtu.cn/ad/creator/author-homepage/douyin-video/7237355278973272067?market_track_id=YDBPVRL862XZFJANOHTE&amp;search_session_id=7641098975303319593&amp;possessStarId" TargetMode="External"/><Relationship Id="rId116" Type="http://schemas.openxmlformats.org/officeDocument/2006/relationships/hyperlink" Target="https://v.douyin.com/wZKHrXtJTXs/" TargetMode="External"/><Relationship Id="rId115" Type="http://schemas.openxmlformats.org/officeDocument/2006/relationships/hyperlink" Target="https://www.xingtu.cn/ad/creator/author-homepage/douyin-video/7626631176504999946" TargetMode="External"/><Relationship Id="rId114" Type="http://schemas.openxmlformats.org/officeDocument/2006/relationships/hyperlink" Target="https://www.xingtu.cn/ad/creator/author-homepage/douyin-video/7625912078745731099?market_track_id=KYVAHQ1I27VBMYK083JI&amp;search_session_id=7628127281629741082&amp;possessStarId" TargetMode="External"/><Relationship Id="rId113" Type="http://schemas.openxmlformats.org/officeDocument/2006/relationships/hyperlink" Target="https://v.douyin.com/t75d9Ji9oNA/" TargetMode="External"/><Relationship Id="rId112" Type="http://schemas.openxmlformats.org/officeDocument/2006/relationships/hyperlink" Target="https://www.xingtu.cn/ad/creator/author-homepage/douyin-video/6870160012740657166" TargetMode="External"/><Relationship Id="rId111" Type="http://schemas.openxmlformats.org/officeDocument/2006/relationships/hyperlink" Target="https://v.douyin.com/mQP7wtGve4E/" TargetMode="External"/><Relationship Id="rId110" Type="http://schemas.openxmlformats.org/officeDocument/2006/relationships/hyperlink" Target="https://www.xingtu.cn/ad/creator/author-homepage/douyin-video/7585916135967555594" TargetMode="External"/><Relationship Id="rId11" Type="http://schemas.openxmlformats.org/officeDocument/2006/relationships/hyperlink" Target="https://v.douyin.com/eVyoRpH/" TargetMode="External"/><Relationship Id="rId109" Type="http://schemas.openxmlformats.org/officeDocument/2006/relationships/hyperlink" Target="https://www.xingtu.cn/ad/creator/author-homepage/douyin-video/7585916826375159835?market_track_id=Z1CSZL64UP72H811ER1Z&amp;search_session_id=7586577813365686322&amp;possessStarId" TargetMode="External"/><Relationship Id="rId108" Type="http://schemas.openxmlformats.org/officeDocument/2006/relationships/hyperlink" Target="https://www.xingtu.cn/ad/creator/author-homepage/douyin-video/7585393240150982706" TargetMode="External"/><Relationship Id="rId107" Type="http://schemas.openxmlformats.org/officeDocument/2006/relationships/hyperlink" Target="https://www.xingtu.cn/ad/creator/author-homepage/douyin-video/7441054996637941769" TargetMode="External"/><Relationship Id="rId106" Type="http://schemas.openxmlformats.org/officeDocument/2006/relationships/hyperlink" Target="https://www.xingtu.cn/ad/creator/author-homepage/douyin-video/7440036319721422875" TargetMode="External"/><Relationship Id="rId105" Type="http://schemas.openxmlformats.org/officeDocument/2006/relationships/hyperlink" Target="https://www.xingtu.cn/ad/creator/author-homepage/douyin-video/7553848234506977299" TargetMode="External"/><Relationship Id="rId104" Type="http://schemas.openxmlformats.org/officeDocument/2006/relationships/hyperlink" Target="https://www.xingtu.cn/ad/creator/author-homepage/douyin-video/7533560088888344614" TargetMode="External"/><Relationship Id="rId103" Type="http://schemas.openxmlformats.org/officeDocument/2006/relationships/hyperlink" Target="https://www.xingtu.cn/ad/creator/author-homepage/douyin-video/7454432321450541066" TargetMode="External"/><Relationship Id="rId102" Type="http://schemas.openxmlformats.org/officeDocument/2006/relationships/hyperlink" Target="https://www.xingtu.cn/ad/creator/author-homepage/douyin-video/7440040559084830758" TargetMode="External"/><Relationship Id="rId101" Type="http://schemas.openxmlformats.org/officeDocument/2006/relationships/hyperlink" Target="https://www.xingtu.cn/ad/creator/author-homepage/douyin-video/7534018323789381642" TargetMode="External"/><Relationship Id="rId100" Type="http://schemas.openxmlformats.org/officeDocument/2006/relationships/hyperlink" Target="https://www.xingtu.cn/ad/creator/author-homepage/douyin-video/7403307684469932042" TargetMode="External"/><Relationship Id="rId10" Type="http://schemas.openxmlformats.org/officeDocument/2006/relationships/hyperlink" Target="https://v.douyin.com/EoRCNC/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xiaohongshu.com/user/profile/5fa362a30000000001000747?language=zh-CN" TargetMode="External"/><Relationship Id="rId85" Type="http://schemas.openxmlformats.org/officeDocument/2006/relationships/hyperlink" Target="https://pgy.xiaohongshu.com/solar/pre-trade/blogger-detail/5cf545e400000000170292fe?track_id=&amp;fromRoute=Advertiser_Kol" TargetMode="External"/><Relationship Id="rId84" Type="http://schemas.openxmlformats.org/officeDocument/2006/relationships/hyperlink" Target="https://xhslink.com/m/4rwCIhSqLlW" TargetMode="External"/><Relationship Id="rId83" Type="http://schemas.openxmlformats.org/officeDocument/2006/relationships/hyperlink" Target="https://pgy.xiaohongshu.com/solar/pre-trade/blogger-detail/5c455cee0000000007016701?track_id=&amp;fromRoute=McnKolManage" TargetMode="External"/><Relationship Id="rId82" Type="http://schemas.openxmlformats.org/officeDocument/2006/relationships/hyperlink" Target="https://pgy.xiaohongshu.com/solar/pre-trade/blogger-detail/5bf50b5815f3a400019ec74c?track_id=kolSearch_d3e24e18df054ff68448d8fcbe8b8aaf&amp;fromRoute=Advertiser_Kol&amp;source=Advertiser_Kol" TargetMode="External"/><Relationship Id="rId81" Type="http://schemas.openxmlformats.org/officeDocument/2006/relationships/hyperlink" Target="https://xhslink.com/m/21BUeV9PNoq" TargetMode="External"/><Relationship Id="rId80" Type="http://schemas.openxmlformats.org/officeDocument/2006/relationships/hyperlink" Target="https://xhslink.com/m/1X5PzJxj7OU" TargetMode="External"/><Relationship Id="rId8" Type="http://schemas.openxmlformats.org/officeDocument/2006/relationships/hyperlink" Target="https://www.xiaohongshu.com/user/profile/5f2e0669000000000101c68b?language=zh-CN" TargetMode="External"/><Relationship Id="rId79" Type="http://schemas.openxmlformats.org/officeDocument/2006/relationships/hyperlink" Target="https://pgy.xiaohongshu.com/solar/pre-trade/blogger-detail/611d15d0000000000100ad88?track_id=kolSearch_417f4eb217844f4c9e144f13e6dea512&amp;source=Advertiser_Kol" TargetMode="External"/><Relationship Id="rId78" Type="http://schemas.openxmlformats.org/officeDocument/2006/relationships/hyperlink" Target="https://xhslink.com/m/9bw3tqf40tn" TargetMode="External"/><Relationship Id="rId77" Type="http://schemas.openxmlformats.org/officeDocument/2006/relationships/hyperlink" Target="https://www.xiaohongshu.com/user/profile/5abb4021e8ac2b7f7e18a76c" TargetMode="External"/><Relationship Id="rId76" Type="http://schemas.openxmlformats.org/officeDocument/2006/relationships/hyperlink" Target="https://pgy.xiaohongshu.com/solar/pre-trade/blogger-detail/5abb4021e8ac2b7f7e18a76c?track_id=kolSearch_91b40460324143b6abd7c0914a1118ed&amp;source=Advertiser_Kol" TargetMode="External"/><Relationship Id="rId75" Type="http://schemas.openxmlformats.org/officeDocument/2006/relationships/hyperlink" Target="https://pgy.xiaohongshu.com/solar/pre-trade/blogger-detail/664b850500000000070048eb?track_id=" TargetMode="External"/><Relationship Id="rId74" Type="http://schemas.openxmlformats.org/officeDocument/2006/relationships/hyperlink" Target="https://www.xiaohongshu.com/user/profile/664b850500000000070048eb" TargetMode="External"/><Relationship Id="rId73" Type="http://schemas.openxmlformats.org/officeDocument/2006/relationships/hyperlink" Target="https://pgy.xiaohongshu.com/solar/pre-trade/blogger-detail/5f685cfe0000000001007dcb?track_id=" TargetMode="External"/><Relationship Id="rId72" Type="http://schemas.openxmlformats.org/officeDocument/2006/relationships/hyperlink" Target="https://www.xiaohongshu.com/user/profile/5f685cfe0000000001007dcb" TargetMode="External"/><Relationship Id="rId71" Type="http://schemas.openxmlformats.org/officeDocument/2006/relationships/hyperlink" Target="https://pgy.xiaohongshu.com/solar/pre-trade/blogger-detail/5988a08250c4b438e2221e0d?track_id=kolSearch_968f0410d7154a91a274acdd686dea65&amp;source=Advertiser_Kol" TargetMode="External"/><Relationship Id="rId70" Type="http://schemas.openxmlformats.org/officeDocument/2006/relationships/hyperlink" Target="https://www.xiaohongshu.com/user/profile/5988a08250c4b438e2221e0d" TargetMode="External"/><Relationship Id="rId7" Type="http://schemas.openxmlformats.org/officeDocument/2006/relationships/hyperlink" Target="https://www.xiaohongshu.com/user/profile/5f508cb8000000000100baa4?language=zh-CN" TargetMode="External"/><Relationship Id="rId69" Type="http://schemas.openxmlformats.org/officeDocument/2006/relationships/hyperlink" Target="https://pgy.xiaohongshu.com/solar/pre-trade/blogger-detail/63135ed0000000001200e086?track_id=" TargetMode="External"/><Relationship Id="rId68" Type="http://schemas.openxmlformats.org/officeDocument/2006/relationships/hyperlink" Target="https://xhslink.com/m/5UgcvtObNbD" TargetMode="External"/><Relationship Id="rId67" Type="http://schemas.openxmlformats.org/officeDocument/2006/relationships/hyperlink" Target="https://pgy.xiaohongshu.com/solar/pre-trade/blogger-detail/63a6fc520000000027029c8d?track_id=" TargetMode="External"/><Relationship Id="rId66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65" Type="http://schemas.openxmlformats.org/officeDocument/2006/relationships/hyperlink" Target="https://pgy.xiaohongshu.com/solar/pre-trade/blogger-detail/5b5d36c7e8ac2b35b1e6213d?track_id=" TargetMode="External"/><Relationship Id="rId64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63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62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61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60" Type="http://schemas.openxmlformats.org/officeDocument/2006/relationships/hyperlink" Target="https://pgy.xiaohongshu.com/solar/pre-trade/blogger-detail/5bb1fa139cb8ac00010e9eb6?track_id=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61e6675f0000000010009eae?track_id=" TargetMode="External"/><Relationship Id="rId58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57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56" Type="http://schemas.openxmlformats.org/officeDocument/2006/relationships/hyperlink" Target="https://www.xiaohongshu.com/user/profile/58ca16696a6a69748a40c696" TargetMode="External"/><Relationship Id="rId55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54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53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52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51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50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48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47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46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45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44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43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42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41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40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38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37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36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35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34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33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32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31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30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28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27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26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25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24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23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22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21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20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18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17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16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15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4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3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2" Type="http://schemas.openxmlformats.org/officeDocument/2006/relationships/hyperlink" Target="https://www.xiaohongshu.com/user/profile/5b4f5fcb11be106513a09b1c" TargetMode="External"/><Relationship Id="rId11" Type="http://schemas.openxmlformats.org/officeDocument/2006/relationships/hyperlink" Target="https://www.xiaohongshu.com/user/profile/612f5616000000000201db0b?language=zh-CN" TargetMode="External"/><Relationship Id="rId10" Type="http://schemas.openxmlformats.org/officeDocument/2006/relationships/hyperlink" Target="https://www.xiaohongshu.com/user/profile/5ed4909b0000000001002d4f?language=zh-CN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wutangnaicha23" TargetMode="External"/><Relationship Id="rId8" Type="http://schemas.openxmlformats.org/officeDocument/2006/relationships/hyperlink" Target="https://live.kuaishou.com/profile/xxy1129xy" TargetMode="External"/><Relationship Id="rId7" Type="http://schemas.openxmlformats.org/officeDocument/2006/relationships/hyperlink" Target="https://live.kuaishou.com/profile/xiaodudu20181208" TargetMode="External"/><Relationship Id="rId6" Type="http://schemas.openxmlformats.org/officeDocument/2006/relationships/hyperlink" Target="https://live.kuaishou.com/profile/3xbn4pn987uua5q" TargetMode="External"/><Relationship Id="rId5" Type="http://schemas.openxmlformats.org/officeDocument/2006/relationships/hyperlink" Target="https://live.kuaishou.com/profile/Dahuangh" TargetMode="External"/><Relationship Id="rId4" Type="http://schemas.openxmlformats.org/officeDocument/2006/relationships/hyperlink" Target="https://live.kuaishou.com/profile/yaner957" TargetMode="External"/><Relationship Id="rId3" Type="http://schemas.openxmlformats.org/officeDocument/2006/relationships/hyperlink" Target="https://live.kuaishou.com/profile/Roududu1998z" TargetMode="External"/><Relationship Id="rId25" Type="http://schemas.openxmlformats.org/officeDocument/2006/relationships/hyperlink" Target="https://v.kuaishou.com/JH0izg3N" TargetMode="External"/><Relationship Id="rId24" Type="http://schemas.openxmlformats.org/officeDocument/2006/relationships/hyperlink" Target="https://v.kuaishou.com/JfESauIY" TargetMode="External"/><Relationship Id="rId23" Type="http://schemas.openxmlformats.org/officeDocument/2006/relationships/hyperlink" Target="https://v.kuaishou.com/nuLqSDG3" TargetMode="External"/><Relationship Id="rId22" Type="http://schemas.openxmlformats.org/officeDocument/2006/relationships/hyperlink" Target="https://v.kuaishou.com/KIJDmKoP" TargetMode="External"/><Relationship Id="rId21" Type="http://schemas.openxmlformats.org/officeDocument/2006/relationships/hyperlink" Target="https://live.kuaishou.com/profile/3xt6e7ftwjievc4" TargetMode="External"/><Relationship Id="rId20" Type="http://schemas.openxmlformats.org/officeDocument/2006/relationships/hyperlink" Target="https://v.kuaishou.com/iTF8WX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v.kuaishou.com/kpTXgm" TargetMode="External"/><Relationship Id="rId18" Type="http://schemas.openxmlformats.org/officeDocument/2006/relationships/hyperlink" Target="https://live.kuaishou.com/profile/Thesmallyear" TargetMode="External"/><Relationship Id="rId17" Type="http://schemas.openxmlformats.org/officeDocument/2006/relationships/hyperlink" Target="https://live.kuaishou.com/profile/ygxdwl666" TargetMode="External"/><Relationship Id="rId16" Type="http://schemas.openxmlformats.org/officeDocument/2006/relationships/hyperlink" Target="https://live.kuaishou.com/profile/3xjjzysswd2hqqm" TargetMode="External"/><Relationship Id="rId15" Type="http://schemas.openxmlformats.org/officeDocument/2006/relationships/hyperlink" Target="https://live.kuaishou.com/profile/A77777774_" TargetMode="External"/><Relationship Id="rId14" Type="http://schemas.openxmlformats.org/officeDocument/2006/relationships/hyperlink" Target="https://live.kuaishou.com/profile/xrr888006" TargetMode="External"/><Relationship Id="rId13" Type="http://schemas.openxmlformats.org/officeDocument/2006/relationships/hyperlink" Target="https://live.kuaishou.com/profile/yihang112244" TargetMode="External"/><Relationship Id="rId12" Type="http://schemas.openxmlformats.org/officeDocument/2006/relationships/hyperlink" Target="https://live.kuaishou.com/profile/Xiaxia977" TargetMode="External"/><Relationship Id="rId11" Type="http://schemas.openxmlformats.org/officeDocument/2006/relationships/hyperlink" Target="https://live.kuaishou.com/profile/bigefeixi" TargetMode="External"/><Relationship Id="rId10" Type="http://schemas.openxmlformats.org/officeDocument/2006/relationships/hyperlink" Target="https://live.kuaishou.com/profile/zhousanshi0818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1376579261?spm_id_from=333.337.0.0" TargetMode="External"/><Relationship Id="rId8" Type="http://schemas.openxmlformats.org/officeDocument/2006/relationships/hyperlink" Target="https://space.bilibili.com/686354330?spm_id_from=333.337.0.0" TargetMode="External"/><Relationship Id="rId7" Type="http://schemas.openxmlformats.org/officeDocument/2006/relationships/hyperlink" Target="https://space.bilibili.com/197278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0" Type="http://schemas.openxmlformats.org/officeDocument/2006/relationships/hyperlink" Target="https://space.bilibili.com/3494370374322460?spm_id_from=333.337.0.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i8aCMmDk/" TargetMode="External"/><Relationship Id="rId8" Type="http://schemas.openxmlformats.org/officeDocument/2006/relationships/hyperlink" Target="https://v.douyin.com/eNCkcEU/" TargetMode="External"/><Relationship Id="rId7" Type="http://schemas.openxmlformats.org/officeDocument/2006/relationships/hyperlink" Target="https://v.douyin.com/DDtQneX/" TargetMode="External"/><Relationship Id="rId6" Type="http://schemas.openxmlformats.org/officeDocument/2006/relationships/hyperlink" Target="https://v.douyin.com/A4Wbyjf/" TargetMode="External"/><Relationship Id="rId5" Type="http://schemas.openxmlformats.org/officeDocument/2006/relationships/hyperlink" Target="https://v.douyin.com/rfgepnY/" TargetMode="External"/><Relationship Id="rId4" Type="http://schemas.openxmlformats.org/officeDocument/2006/relationships/hyperlink" Target="https://v.douyin.com/2W7nbwM/" TargetMode="External"/><Relationship Id="rId35" Type="http://schemas.openxmlformats.org/officeDocument/2006/relationships/hyperlink" Target="https://www.xingtu.cn/ad/creator/author-homepage/douyin-video/7502792715675893770?market_track_id=4B50PH51RF3U5HIZZF61&amp;search_session_id=7657028227080568838&amp;possessStarId" TargetMode="External"/><Relationship Id="rId34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33" Type="http://schemas.openxmlformats.org/officeDocument/2006/relationships/hyperlink" Target="https://v.douyin.com/FSHKXaa/" TargetMode="External"/><Relationship Id="rId32" Type="http://schemas.openxmlformats.org/officeDocument/2006/relationships/hyperlink" Target="https://v.douyin.com/LHVzqqbKBpE/" TargetMode="External"/><Relationship Id="rId31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30" Type="http://schemas.openxmlformats.org/officeDocument/2006/relationships/hyperlink" Target="https://v.douyin.com/NYLLwJm/" TargetMode="External"/><Relationship Id="rId3" Type="http://schemas.openxmlformats.org/officeDocument/2006/relationships/hyperlink" Target="https://v.douyin.com/e18x2s1/" TargetMode="External"/><Relationship Id="rId29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28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27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26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25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24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23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22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21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20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2" Type="http://schemas.openxmlformats.org/officeDocument/2006/relationships/hyperlink" Target="https://v.douyin.com/88tpRCb/" TargetMode="External"/><Relationship Id="rId19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18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17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16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15" Type="http://schemas.openxmlformats.org/officeDocument/2006/relationships/hyperlink" Target="https://v.douyin.com/JSacLxr/" TargetMode="External"/><Relationship Id="rId14" Type="http://schemas.openxmlformats.org/officeDocument/2006/relationships/hyperlink" Target="https://v.douyin.com/i8cKAwaa/ 8@0.com" TargetMode="External"/><Relationship Id="rId13" Type="http://schemas.openxmlformats.org/officeDocument/2006/relationships/hyperlink" Target="https://v.douyin.com/idjuYaHy/" TargetMode="External"/><Relationship Id="rId12" Type="http://schemas.openxmlformats.org/officeDocument/2006/relationships/hyperlink" Target="https://v.douyin.com/iJW1TXLv/" TargetMode="External"/><Relationship Id="rId11" Type="http://schemas.openxmlformats.org/officeDocument/2006/relationships/hyperlink" Target="https://v.douyin.com/FswYnjx/" TargetMode="External"/><Relationship Id="rId10" Type="http://schemas.openxmlformats.org/officeDocument/2006/relationships/hyperlink" Target="https://v.douyin.com/nthyDT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S16" sqref="S16"/>
    </sheetView>
  </sheetViews>
  <sheetFormatPr defaultColWidth="9.81730769230769" defaultRowHeight="16.8"/>
  <cols>
    <col min="1" max="1" width="6" style="96" customWidth="1"/>
    <col min="2" max="6" width="9" style="96"/>
    <col min="7" max="7" width="10.3557692307692" style="96" customWidth="1"/>
    <col min="8" max="8" width="12.6442307692308" style="96" customWidth="1"/>
    <col min="9" max="11" width="9" style="96"/>
    <col min="12" max="12" width="30.5384615384615" style="96" customWidth="1"/>
    <col min="13" max="16379" width="9" style="96"/>
    <col min="16380" max="16384" width="9.81730769230769" style="96"/>
  </cols>
  <sheetData>
    <row r="1" s="96" customFormat="1" ht="30" customHeight="1" spans="1:19">
      <c r="A1" s="97"/>
      <c r="B1" s="98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7"/>
      <c r="N1" s="97"/>
      <c r="O1" s="97"/>
      <c r="P1" s="97"/>
      <c r="Q1" s="97"/>
      <c r="R1" s="97"/>
      <c r="S1" s="97"/>
    </row>
    <row r="2" s="96" customFormat="1" ht="12" customHeight="1" spans="1:19">
      <c r="A2" s="97"/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97"/>
      <c r="N2" s="97"/>
      <c r="O2" s="97"/>
      <c r="P2" s="97"/>
      <c r="Q2" s="97"/>
      <c r="R2" s="97"/>
      <c r="S2" s="97"/>
    </row>
    <row r="3" s="96" customFormat="1" ht="12" customHeight="1" spans="1:19">
      <c r="A3" s="97"/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5"/>
      <c r="M3" s="97"/>
      <c r="N3" s="97"/>
      <c r="O3" s="97"/>
      <c r="P3" s="97"/>
      <c r="Q3" s="97"/>
      <c r="R3" s="97"/>
      <c r="S3" s="97"/>
    </row>
    <row r="4" s="96" customFormat="1" ht="12" customHeight="1" spans="1:19">
      <c r="A4" s="97"/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5"/>
      <c r="M4" s="97"/>
      <c r="N4" s="97"/>
      <c r="O4" s="97"/>
      <c r="P4" s="97"/>
      <c r="Q4" s="97"/>
      <c r="R4" s="97"/>
      <c r="S4" s="97"/>
    </row>
    <row r="5" s="96" customFormat="1" ht="11.15" customHeight="1" spans="1:19">
      <c r="A5" s="97"/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97"/>
      <c r="N5" s="97"/>
      <c r="O5" s="97"/>
      <c r="P5" s="97"/>
      <c r="Q5" s="97"/>
      <c r="R5" s="97"/>
      <c r="S5" s="97"/>
    </row>
    <row r="6" s="96" customFormat="1" ht="9" customHeight="1" spans="1:19">
      <c r="A6" s="97"/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97"/>
      <c r="N6" s="97"/>
      <c r="O6" s="97"/>
      <c r="P6" s="97"/>
      <c r="Q6" s="97"/>
      <c r="R6" s="97"/>
      <c r="S6" s="97"/>
    </row>
    <row r="7" s="96" customFormat="1" ht="13" customHeight="1" spans="1:19">
      <c r="A7" s="97"/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97"/>
      <c r="N7" s="97"/>
      <c r="O7" s="97"/>
      <c r="P7" s="97"/>
      <c r="Q7" s="97"/>
      <c r="R7" s="97"/>
      <c r="S7" s="97"/>
    </row>
    <row r="8" s="96" customFormat="1" ht="19" customHeight="1" spans="1:19">
      <c r="A8" s="97"/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97"/>
      <c r="N8" s="97"/>
      <c r="O8" s="97"/>
      <c r="P8" s="97"/>
      <c r="Q8" s="97"/>
      <c r="R8" s="97"/>
      <c r="S8" s="97"/>
    </row>
    <row r="9" s="96" customFormat="1" ht="5" customHeight="1" spans="1:19">
      <c r="A9" s="97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5"/>
      <c r="M9" s="97"/>
      <c r="N9" s="97"/>
      <c r="O9" s="97"/>
      <c r="P9" s="97"/>
      <c r="Q9" s="97"/>
      <c r="R9" s="97"/>
      <c r="S9" s="97"/>
    </row>
    <row r="10" s="96" customFormat="1" ht="19" hidden="1" customHeight="1" spans="1:19">
      <c r="A10" s="97"/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M10" s="97"/>
      <c r="N10" s="97"/>
      <c r="O10" s="97"/>
      <c r="P10" s="97"/>
      <c r="Q10" s="97"/>
      <c r="R10" s="97"/>
      <c r="S10" s="97"/>
    </row>
    <row r="11" s="96" customFormat="1" ht="19" hidden="1" customHeight="1" spans="1:19">
      <c r="A11" s="97"/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5"/>
      <c r="M11" s="97"/>
      <c r="N11" s="97"/>
      <c r="O11" s="97"/>
      <c r="P11" s="97"/>
      <c r="Q11" s="97"/>
      <c r="R11" s="97"/>
      <c r="S11" s="97"/>
    </row>
    <row r="12" s="96" customFormat="1" ht="19" hidden="1" customHeight="1" spans="1:19">
      <c r="A12" s="97"/>
      <c r="B12" s="103"/>
      <c r="C12" s="106"/>
      <c r="D12" s="106"/>
      <c r="E12" s="106"/>
      <c r="F12" s="106"/>
      <c r="G12" s="106"/>
      <c r="H12" s="106"/>
      <c r="I12" s="106"/>
      <c r="J12" s="106"/>
      <c r="K12" s="106"/>
      <c r="L12" s="105"/>
      <c r="M12" s="97"/>
      <c r="N12" s="97"/>
      <c r="O12" s="97"/>
      <c r="P12" s="97"/>
      <c r="Q12" s="97"/>
      <c r="R12" s="97"/>
      <c r="S12" s="97"/>
    </row>
    <row r="13" s="96" customFormat="1" ht="39" customHeight="1" spans="1:19">
      <c r="A13" s="97"/>
      <c r="B13" s="103"/>
      <c r="C13" s="106"/>
      <c r="D13" s="106"/>
      <c r="E13" s="106"/>
      <c r="F13" s="106"/>
      <c r="G13" s="106"/>
      <c r="H13" s="106"/>
      <c r="I13" s="106"/>
      <c r="J13" s="106"/>
      <c r="K13" s="106"/>
      <c r="L13" s="105"/>
      <c r="M13" s="97"/>
      <c r="N13" s="97"/>
      <c r="O13" s="97"/>
      <c r="P13" s="97"/>
      <c r="Q13" s="97"/>
      <c r="R13" s="97"/>
      <c r="S13" s="97"/>
    </row>
    <row r="14" s="96" customFormat="1" ht="24" customHeight="1" spans="1:19">
      <c r="A14" s="97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9"/>
      <c r="M14" s="97"/>
      <c r="N14" s="97"/>
      <c r="O14" s="110"/>
      <c r="P14" s="110"/>
      <c r="Q14" s="97"/>
      <c r="R14" s="97"/>
      <c r="S14" s="97"/>
    </row>
    <row r="15" s="96" customFormat="1" ht="68" customHeight="1" spans="1:19">
      <c r="A15" s="97"/>
      <c r="B15" s="111" t="s">
        <v>1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3"/>
      <c r="M15" s="97"/>
      <c r="N15" s="97"/>
      <c r="O15" s="110"/>
      <c r="P15" s="110"/>
      <c r="Q15" s="97"/>
      <c r="R15" s="97"/>
      <c r="S15" s="97"/>
    </row>
    <row r="16" s="96" customFormat="1" ht="18.35" spans="1:19">
      <c r="A16" s="97"/>
      <c r="B16" s="114" t="s">
        <v>2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97"/>
      <c r="N16" s="97"/>
      <c r="O16" s="110"/>
      <c r="P16" s="110"/>
      <c r="Q16" s="97"/>
      <c r="R16" s="97"/>
      <c r="S16" s="97"/>
    </row>
    <row r="17" s="96" customFormat="1" spans="1:19">
      <c r="A17" s="97"/>
      <c r="B17" s="116" t="s">
        <v>3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8"/>
      <c r="M17" s="97"/>
      <c r="N17" s="97"/>
      <c r="O17" s="110"/>
      <c r="P17" s="110"/>
      <c r="Q17" s="97"/>
      <c r="R17" s="97"/>
      <c r="S17" s="97"/>
    </row>
    <row r="18" s="96" customFormat="1" spans="1:19">
      <c r="A18" s="97"/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  <c r="M18" s="97"/>
      <c r="N18" s="97"/>
      <c r="O18" s="110"/>
      <c r="P18" s="110"/>
      <c r="Q18" s="97"/>
      <c r="R18" s="97"/>
      <c r="S18" s="97"/>
    </row>
    <row r="19" s="96" customFormat="1" spans="1:19">
      <c r="A19" s="97"/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97"/>
      <c r="N19" s="97"/>
      <c r="O19" s="97"/>
      <c r="P19" s="97"/>
      <c r="Q19" s="97"/>
      <c r="R19" s="97"/>
      <c r="S19" s="97"/>
    </row>
    <row r="20" s="96" customFormat="1" spans="1:19">
      <c r="A20" s="97"/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1"/>
      <c r="M20" s="97"/>
      <c r="N20" s="97"/>
      <c r="O20" s="97"/>
      <c r="P20" s="97"/>
      <c r="Q20" s="97"/>
      <c r="R20" s="97"/>
      <c r="S20" s="97"/>
    </row>
    <row r="21" s="96" customFormat="1" spans="1:19">
      <c r="A21" s="97"/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1"/>
      <c r="M21" s="97"/>
      <c r="N21" s="97"/>
      <c r="O21" s="97"/>
      <c r="P21" s="97"/>
      <c r="Q21" s="97"/>
      <c r="R21" s="97"/>
      <c r="S21" s="97"/>
    </row>
    <row r="22" s="96" customFormat="1" spans="1:19">
      <c r="A22" s="97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1"/>
      <c r="M22" s="97"/>
      <c r="N22" s="97"/>
      <c r="O22" s="97"/>
      <c r="P22" s="97"/>
      <c r="Q22" s="97"/>
      <c r="R22" s="97"/>
      <c r="S22" s="97"/>
    </row>
    <row r="23" s="96" customFormat="1" ht="34" customHeight="1" spans="1:19">
      <c r="A23" s="97"/>
      <c r="B23" s="119"/>
      <c r="C23" s="120"/>
      <c r="D23" s="120"/>
      <c r="E23" s="120"/>
      <c r="F23" s="120"/>
      <c r="G23" s="120"/>
      <c r="H23" s="120"/>
      <c r="I23" s="120"/>
      <c r="J23" s="120"/>
      <c r="K23" s="120"/>
      <c r="L23" s="121"/>
      <c r="M23" s="97"/>
      <c r="N23" s="97"/>
      <c r="O23" s="97"/>
      <c r="P23" s="97"/>
      <c r="Q23" s="97"/>
      <c r="R23" s="97"/>
      <c r="S23" s="97"/>
    </row>
    <row r="24" s="96" customFormat="1" ht="19" customHeight="1" spans="1:19">
      <c r="A24" s="97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22"/>
      <c r="M24" s="97"/>
      <c r="N24" s="97"/>
      <c r="O24" s="97"/>
      <c r="P24" s="97"/>
      <c r="Q24" s="97"/>
      <c r="R24" s="97"/>
      <c r="S24" s="97"/>
    </row>
    <row r="25" s="96" customFormat="1" ht="24" customHeight="1" spans="1:19">
      <c r="A25" s="97"/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25"/>
      <c r="M25" s="97"/>
      <c r="N25" s="97"/>
      <c r="O25" s="97"/>
      <c r="P25" s="97"/>
      <c r="Q25" s="97"/>
      <c r="R25" s="97"/>
      <c r="S25" s="97"/>
    </row>
    <row r="26" s="96" customFormat="1" ht="17.55" spans="1:19">
      <c r="A26" s="97"/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5"/>
      <c r="M26" s="97"/>
      <c r="N26" s="97"/>
      <c r="O26" s="97"/>
      <c r="P26" s="97"/>
      <c r="Q26" s="97"/>
      <c r="R26" s="97"/>
      <c r="S26" s="97"/>
    </row>
    <row r="27" s="96" customFormat="1" ht="18.35" spans="1:19">
      <c r="A27" s="97"/>
      <c r="B27" s="126" t="s">
        <v>4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97"/>
      <c r="N27" s="97"/>
      <c r="O27" s="97"/>
      <c r="P27" s="97"/>
      <c r="Q27" s="97"/>
      <c r="R27" s="97"/>
      <c r="S27" s="97"/>
    </row>
    <row r="28" s="96" customFormat="1" spans="1:19">
      <c r="A28" s="97"/>
      <c r="B28" s="128" t="s">
        <v>5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30"/>
      <c r="M28" s="97"/>
      <c r="N28" s="97"/>
      <c r="O28" s="97"/>
      <c r="P28" s="97"/>
      <c r="Q28" s="97"/>
      <c r="R28" s="97"/>
      <c r="S28" s="97"/>
    </row>
    <row r="29" s="96" customFormat="1" spans="1:19">
      <c r="A29" s="97"/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33"/>
      <c r="M29" s="97"/>
      <c r="N29" s="97"/>
      <c r="O29" s="97"/>
      <c r="P29" s="97"/>
      <c r="Q29" s="97"/>
      <c r="R29" s="97"/>
      <c r="S29" s="97"/>
    </row>
    <row r="30" s="96" customFormat="1" spans="1:19">
      <c r="A30" s="97"/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3"/>
      <c r="M30" s="97"/>
      <c r="N30" s="97"/>
      <c r="O30" s="97"/>
      <c r="P30" s="97"/>
      <c r="Q30" s="97"/>
      <c r="R30" s="97"/>
      <c r="S30" s="97"/>
    </row>
    <row r="31" s="96" customFormat="1" spans="1:19">
      <c r="A31" s="97"/>
      <c r="B31" s="131"/>
      <c r="C31" s="132"/>
      <c r="D31" s="132"/>
      <c r="E31" s="132"/>
      <c r="F31" s="132"/>
      <c r="G31" s="132"/>
      <c r="H31" s="132"/>
      <c r="I31" s="132"/>
      <c r="J31" s="132"/>
      <c r="K31" s="132"/>
      <c r="L31" s="133"/>
      <c r="M31" s="97"/>
      <c r="N31" s="97"/>
      <c r="O31" s="97"/>
      <c r="P31" s="97"/>
      <c r="Q31" s="97"/>
      <c r="R31" s="97"/>
      <c r="S31" s="97"/>
    </row>
    <row r="32" s="96" customFormat="1" spans="1:19">
      <c r="A32" s="97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3"/>
      <c r="M32" s="97"/>
      <c r="N32" s="97"/>
      <c r="O32" s="97"/>
      <c r="P32" s="97"/>
      <c r="Q32" s="97"/>
      <c r="R32" s="97"/>
      <c r="S32" s="97"/>
    </row>
    <row r="33" s="96" customFormat="1" spans="1:19">
      <c r="A33" s="97"/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3"/>
      <c r="M33" s="97"/>
      <c r="N33" s="97"/>
      <c r="O33" s="97"/>
      <c r="P33" s="97"/>
      <c r="Q33" s="97"/>
      <c r="R33" s="97"/>
      <c r="S33" s="97"/>
    </row>
    <row r="34" s="96" customFormat="1" spans="1:19">
      <c r="A34" s="97"/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3"/>
      <c r="M34" s="97"/>
      <c r="N34" s="97"/>
      <c r="O34" s="97"/>
      <c r="P34" s="97"/>
      <c r="Q34" s="97"/>
      <c r="R34" s="97"/>
      <c r="S34" s="97"/>
    </row>
    <row r="35" s="96" customFormat="1" spans="1:19">
      <c r="A35" s="97"/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3"/>
      <c r="M35" s="97"/>
      <c r="N35" s="97"/>
      <c r="O35" s="97"/>
      <c r="P35" s="97"/>
      <c r="Q35" s="97"/>
      <c r="R35" s="97"/>
      <c r="S35" s="97"/>
    </row>
    <row r="36" s="96" customFormat="1" spans="1:19">
      <c r="A36" s="97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3"/>
      <c r="M36" s="97"/>
      <c r="N36" s="97"/>
      <c r="O36" s="97"/>
      <c r="P36" s="97"/>
      <c r="Q36" s="97"/>
      <c r="R36" s="97"/>
      <c r="S36" s="97"/>
    </row>
    <row r="37" s="96" customFormat="1" spans="1:19">
      <c r="A37" s="97"/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3"/>
      <c r="M37" s="97"/>
      <c r="N37" s="97"/>
      <c r="O37" s="97"/>
      <c r="P37" s="97"/>
      <c r="Q37" s="97"/>
      <c r="R37" s="97"/>
      <c r="S37" s="97"/>
    </row>
    <row r="38" s="96" customFormat="1" ht="17.55" spans="1:19">
      <c r="A38" s="97"/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6"/>
      <c r="M38" s="97"/>
      <c r="N38" s="97"/>
      <c r="O38" s="97"/>
      <c r="P38" s="97"/>
      <c r="Q38" s="97"/>
      <c r="R38" s="97"/>
      <c r="S38" s="97"/>
    </row>
    <row r="39" s="96" customFormat="1" spans="1:19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="96" customFormat="1" spans="1:19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="96" customFormat="1" spans="1:19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</row>
    <row r="42" s="96" customFormat="1" spans="1:19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</row>
    <row r="43" s="96" customFormat="1" spans="1:19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</row>
    <row r="44" s="96" customFormat="1" spans="1:19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</row>
    <row r="45" s="96" customFormat="1" spans="1:19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s="96" customFormat="1" spans="1:19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</row>
    <row r="47" s="96" customFormat="1" spans="1:19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</row>
    <row r="48" s="96" customFormat="1" spans="1:19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</row>
    <row r="49" s="96" customFormat="1" spans="1:20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</row>
    <row r="50" s="96" customFormat="1" spans="1:20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</row>
    <row r="51" s="96" customFormat="1" spans="1:20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</row>
    <row r="52" s="96" customFormat="1" spans="1:20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</row>
    <row r="53" s="96" customFormat="1" spans="1:20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</row>
    <row r="54" s="96" customFormat="1" spans="1:20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</row>
    <row r="55" s="96" customFormat="1" spans="1:20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</row>
    <row r="56" s="96" customFormat="1" spans="1:20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</row>
    <row r="57" s="96" customFormat="1" spans="1:20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</row>
    <row r="58" s="96" customFormat="1" spans="1:20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</row>
    <row r="59" s="96" customFormat="1" spans="1:20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</row>
    <row r="60" s="96" customFormat="1" spans="1:20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</row>
    <row r="61" s="96" customFormat="1" spans="1:20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</row>
    <row r="62" s="96" customFormat="1" spans="1:20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</row>
    <row r="63" s="96" customFormat="1" spans="1:20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</row>
    <row r="64" s="96" customFormat="1" spans="1:20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</row>
    <row r="65" s="96" customFormat="1" spans="1:20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</row>
    <row r="66" s="96" customFormat="1" spans="1:20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</row>
    <row r="67" s="96" customFormat="1" spans="1:20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</row>
    <row r="68" s="96" customFormat="1" spans="1:20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</row>
    <row r="69" s="96" customFormat="1" spans="1:20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</row>
    <row r="70" s="96" customFormat="1" spans="1:20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</row>
    <row r="71" s="96" customFormat="1" spans="1:20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</row>
    <row r="72" s="96" customFormat="1" spans="1:20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</row>
    <row r="73" s="96" customFormat="1" spans="1:20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</row>
    <row r="74" spans="1:20"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</row>
    <row r="75" spans="1:20"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7"/>
  <sheetViews>
    <sheetView workbookViewId="0">
      <pane ySplit="2" topLeftCell="A3" activePane="bottomLeft" state="frozen"/>
      <selection/>
      <selection pane="bottomLeft" activeCell="H15" sqref="H15"/>
    </sheetView>
  </sheetViews>
  <sheetFormatPr defaultColWidth="9.81730769230769" defaultRowHeight="16.8" outlineLevelRow="6" outlineLevelCol="7"/>
  <cols>
    <col min="1" max="1" width="11.3653846153846" style="1" customWidth="1"/>
    <col min="2" max="3" width="7.625" style="1" customWidth="1"/>
    <col min="4" max="4" width="20.6923076923077" style="1" customWidth="1"/>
    <col min="5" max="6" width="15.1442307692308" style="5" customWidth="1"/>
    <col min="7" max="7" width="15.5" style="6" customWidth="1"/>
    <col min="8" max="8" width="38.1346153846154" style="1" customWidth="1"/>
    <col min="9" max="16377" width="9" style="1"/>
    <col min="16378" max="16383" width="9.64423076923077" style="1"/>
    <col min="16384" max="16384" width="9.81730769230769" style="1"/>
  </cols>
  <sheetData>
    <row r="1" s="1" customFormat="1" ht="70" customHeight="1" spans="1:8">
      <c r="A1" s="7" t="s">
        <v>1852</v>
      </c>
      <c r="B1" s="7"/>
      <c r="C1" s="7"/>
      <c r="D1" s="7"/>
      <c r="E1" s="7"/>
      <c r="F1" s="8"/>
      <c r="G1" s="8"/>
      <c r="H1" s="7"/>
    </row>
    <row r="2" s="2" customFormat="1" ht="50" customHeight="1" spans="1:8">
      <c r="A2" s="9" t="s">
        <v>1645</v>
      </c>
      <c r="B2" s="9" t="s">
        <v>8</v>
      </c>
      <c r="C2" s="9" t="s">
        <v>9</v>
      </c>
      <c r="D2" s="9" t="s">
        <v>1853</v>
      </c>
      <c r="E2" s="9" t="s">
        <v>1648</v>
      </c>
      <c r="F2" s="9" t="s">
        <v>1854</v>
      </c>
      <c r="G2" s="9" t="s">
        <v>1650</v>
      </c>
      <c r="H2" s="9" t="s">
        <v>1696</v>
      </c>
    </row>
    <row r="3" s="3" customFormat="1" ht="40" customHeight="1" spans="1:8">
      <c r="A3" s="10" t="s">
        <v>219</v>
      </c>
      <c r="B3" s="11">
        <v>1</v>
      </c>
      <c r="C3" s="12" t="str">
        <f>_xlfn.DISPIMG("ID_B80174DB818F42F89E0B16F62B09933C",1)</f>
        <v>=DISPIMG("ID_B80174DB818F42F89E0B16F62B09933C",1)</v>
      </c>
      <c r="D3" s="13" t="s">
        <v>1855</v>
      </c>
      <c r="E3" s="14">
        <v>1033</v>
      </c>
      <c r="F3" s="14">
        <v>80000</v>
      </c>
      <c r="G3" s="14">
        <v>8000</v>
      </c>
      <c r="H3" s="15" t="s">
        <v>1856</v>
      </c>
    </row>
    <row r="4" s="3" customFormat="1" ht="40" customHeight="1" spans="1:8">
      <c r="A4" s="10" t="s">
        <v>219</v>
      </c>
      <c r="B4" s="11">
        <v>2</v>
      </c>
      <c r="C4" s="12" t="str">
        <f>_xlfn.DISPIMG("ID_66734896A6CE47A2BD8361F520FC4D67",1)</f>
        <v>=DISPIMG("ID_66734896A6CE47A2BD8361F520FC4D67",1)</v>
      </c>
      <c r="D4" s="10" t="s">
        <v>227</v>
      </c>
      <c r="E4" s="14">
        <v>128</v>
      </c>
      <c r="F4" s="14">
        <v>50000</v>
      </c>
      <c r="G4" s="14">
        <v>8000</v>
      </c>
      <c r="H4" s="15" t="s">
        <v>1857</v>
      </c>
    </row>
    <row r="5" s="3" customFormat="1" ht="40" customHeight="1" spans="1:8">
      <c r="A5" s="10" t="s">
        <v>533</v>
      </c>
      <c r="B5" s="11">
        <v>3</v>
      </c>
      <c r="C5" s="12" t="str">
        <f>_xlfn.DISPIMG("ID_AAD39A6E8CE0488386F06F9435D649BA",1)</f>
        <v>=DISPIMG("ID_AAD39A6E8CE0488386F06F9435D649BA",1)</v>
      </c>
      <c r="D5" s="13" t="s">
        <v>1858</v>
      </c>
      <c r="E5" s="14">
        <v>422</v>
      </c>
      <c r="F5" s="14">
        <v>80000</v>
      </c>
      <c r="G5" s="14">
        <v>10000</v>
      </c>
      <c r="H5" s="15" t="s">
        <v>1859</v>
      </c>
    </row>
    <row r="6" s="4" customFormat="1" ht="40" customHeight="1" spans="1:8">
      <c r="A6" s="10" t="s">
        <v>219</v>
      </c>
      <c r="B6" s="11">
        <v>4</v>
      </c>
      <c r="C6" s="12" t="str">
        <f>_xlfn.DISPIMG("ID_FA9FF34377084D008B1E566C0AFB056C",1)</f>
        <v>=DISPIMG("ID_FA9FF34377084D008B1E566C0AFB056C",1)</v>
      </c>
      <c r="D6" s="13" t="s">
        <v>1860</v>
      </c>
      <c r="E6" s="14">
        <v>173</v>
      </c>
      <c r="F6" s="14">
        <v>15000</v>
      </c>
      <c r="G6" s="14">
        <v>1000</v>
      </c>
      <c r="H6" s="15" t="s">
        <v>1861</v>
      </c>
    </row>
    <row r="7" s="3" customFormat="1" ht="40" customHeight="1" spans="1:8">
      <c r="A7" s="16" t="s">
        <v>219</v>
      </c>
      <c r="B7" s="17">
        <v>5</v>
      </c>
      <c r="C7" s="18" t="str">
        <f>_xlfn.DISPIMG("ID_10110285A3C34FA5B66176381B6013EC",1)</f>
        <v>=DISPIMG("ID_10110285A3C34FA5B66176381B6013EC",1)</v>
      </c>
      <c r="D7" s="19" t="s">
        <v>1862</v>
      </c>
      <c r="E7" s="20">
        <v>57.8</v>
      </c>
      <c r="F7" s="20">
        <v>15000</v>
      </c>
      <c r="G7" s="20">
        <v>1000</v>
      </c>
      <c r="H7" s="21" t="s">
        <v>1863</v>
      </c>
    </row>
  </sheetData>
  <autoFilter xmlns:etc="http://www.wps.cn/officeDocument/2017/etCustomData" ref="A2:H7" etc:filterBottomFollowUsedRange="0">
    <extLst/>
  </autoFilter>
  <mergeCells count="1">
    <mergeCell ref="A1:H1"/>
  </mergeCells>
  <hyperlinks>
    <hyperlink ref="H5" r:id="rId2" display="https://is.snssdk.com/motor/ugc/profile.html?link_source=share&amp;the_user_id=3413348012532631"/>
    <hyperlink ref="H4" r:id="rId3" display="https://is.snssdk.com/motor/ugc/profile.html?link_source=share&amp;the_user_id=104402962924"/>
    <hyperlink ref="H3" r:id="rId4" display="https://is.snssdk.com/motor/ugc/profile.html?link_source=share&amp;the_user_id=73208712518"/>
    <hyperlink ref="H6" r:id="rId5" display="https://is.snssdk.com/motor/ugc/profile.html?link_source=share&amp;the_user_id=997944708048468"/>
    <hyperlink ref="H7" r:id="rId6" display="https://is.snssdk.com/motor/ugc/profile.html?link_source=share&amp;the_user_id=3059302026188698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O9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D6" sqref="D6"/>
    </sheetView>
  </sheetViews>
  <sheetFormatPr defaultColWidth="9.81730769230769" defaultRowHeight="16.8"/>
  <cols>
    <col min="1" max="1" width="10.6923076923077" style="91" customWidth="1"/>
    <col min="2" max="2" width="6.46153846153846" style="91" customWidth="1"/>
    <col min="3" max="3" width="9.69230769230769" style="91" customWidth="1"/>
    <col min="4" max="4" width="24.6153846153846" style="91" customWidth="1"/>
    <col min="5" max="5" width="23.1538461538462" style="91" customWidth="1"/>
    <col min="6" max="6" width="20.2307692307692" style="91" customWidth="1"/>
    <col min="7" max="7" width="35.6923076923077" style="91" customWidth="1"/>
    <col min="8" max="8" width="28.6923076923077" style="92" customWidth="1"/>
    <col min="9" max="9" width="10.6923076923077" style="93" customWidth="1"/>
    <col min="10" max="12" width="15.6923076923077" style="93" customWidth="1"/>
    <col min="13" max="13" width="40.6923076923077" style="92" customWidth="1"/>
    <col min="14" max="14" width="30.6923076923077" style="94" customWidth="1"/>
    <col min="15" max="15" width="11.4615384615385" style="91" customWidth="1"/>
    <col min="16" max="16364" width="9.64423076923077" style="91"/>
    <col min="16365" max="16384" width="9.81730769230769" style="91"/>
  </cols>
  <sheetData>
    <row r="1" s="91" customFormat="1" ht="70" customHeight="1" spans="1:15">
      <c r="A1" s="7" t="s">
        <v>6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7"/>
      <c r="N1" s="7"/>
      <c r="O1" s="7"/>
    </row>
    <row r="2" s="23" customFormat="1" ht="50" customHeight="1" spans="1:15">
      <c r="A2" s="28" t="s">
        <v>7</v>
      </c>
      <c r="B2" s="28" t="s">
        <v>8</v>
      </c>
      <c r="C2" s="28" t="s">
        <v>9</v>
      </c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9" t="s">
        <v>15</v>
      </c>
      <c r="J2" s="81" t="s">
        <v>16</v>
      </c>
      <c r="K2" s="81" t="s">
        <v>17</v>
      </c>
      <c r="L2" s="81" t="s">
        <v>18</v>
      </c>
      <c r="M2" s="28" t="s">
        <v>19</v>
      </c>
      <c r="N2" s="29" t="s">
        <v>20</v>
      </c>
      <c r="O2" s="28" t="s">
        <v>21</v>
      </c>
    </row>
    <row r="3" s="4" customFormat="1" ht="40" customHeight="1" spans="1:15">
      <c r="A3" s="14" t="s">
        <v>22</v>
      </c>
      <c r="B3" s="14">
        <v>1</v>
      </c>
      <c r="C3" s="14" t="str">
        <f>_xlfn.DISPIMG("ID_8B1A5379A37A4735923A64D5881D8A37",1)</f>
        <v>=DISPIMG("ID_8B1A5379A37A4735923A64D5881D8A37",1)</v>
      </c>
      <c r="D3" s="10" t="s">
        <v>23</v>
      </c>
      <c r="E3" s="10">
        <v>47175740457</v>
      </c>
      <c r="F3" s="10" t="s">
        <v>24</v>
      </c>
      <c r="G3" s="88" t="s">
        <v>25</v>
      </c>
      <c r="H3" s="14" t="s">
        <v>26</v>
      </c>
      <c r="I3" s="14">
        <v>2671.6</v>
      </c>
      <c r="J3" s="14">
        <v>1800000</v>
      </c>
      <c r="K3" s="14"/>
      <c r="L3" s="14"/>
      <c r="M3" s="14" t="s">
        <v>27</v>
      </c>
      <c r="N3" s="30" t="s">
        <v>28</v>
      </c>
      <c r="O3" s="10" t="s">
        <v>29</v>
      </c>
    </row>
    <row r="4" s="4" customFormat="1" ht="40" customHeight="1" spans="1:15">
      <c r="A4" s="14" t="s">
        <v>22</v>
      </c>
      <c r="B4" s="14">
        <v>2</v>
      </c>
      <c r="C4" s="14" t="str">
        <f>_xlfn.DISPIMG("ID_1B287FA49F4D4C84ABAE18518A42102C",1)</f>
        <v>=DISPIMG("ID_1B287FA49F4D4C84ABAE18518A42102C",1)</v>
      </c>
      <c r="D4" s="10" t="s">
        <v>30</v>
      </c>
      <c r="E4" s="10">
        <v>98930372371</v>
      </c>
      <c r="F4" s="32" t="s">
        <v>31</v>
      </c>
      <c r="G4" s="88" t="s">
        <v>32</v>
      </c>
      <c r="H4" s="137" t="s">
        <v>33</v>
      </c>
      <c r="I4" s="14">
        <v>51</v>
      </c>
      <c r="J4" s="14">
        <v>300000</v>
      </c>
      <c r="K4" s="14"/>
      <c r="L4" s="14"/>
      <c r="M4" s="14" t="s">
        <v>34</v>
      </c>
      <c r="N4" s="30" t="s">
        <v>35</v>
      </c>
      <c r="O4" s="10" t="s">
        <v>29</v>
      </c>
    </row>
    <row r="5" s="4" customFormat="1" ht="40" customHeight="1" spans="1:15">
      <c r="A5" s="14" t="s">
        <v>36</v>
      </c>
      <c r="B5" s="14">
        <v>3</v>
      </c>
      <c r="C5" s="14" t="str">
        <f>_xlfn.DISPIMG("ID_B92A8BE17A1142A1A6DD0525CD4E59B4",1)</f>
        <v>=DISPIMG("ID_B92A8BE17A1142A1A6DD0525CD4E59B4",1)</v>
      </c>
      <c r="D5" s="10" t="s">
        <v>37</v>
      </c>
      <c r="E5" s="10" t="s">
        <v>38</v>
      </c>
      <c r="F5" s="10" t="s">
        <v>39</v>
      </c>
      <c r="G5" s="88" t="s">
        <v>40</v>
      </c>
      <c r="H5" s="14" t="s">
        <v>41</v>
      </c>
      <c r="I5" s="14">
        <v>484.8</v>
      </c>
      <c r="J5" s="14">
        <v>128000</v>
      </c>
      <c r="K5" s="14">
        <v>148000</v>
      </c>
      <c r="L5" s="14">
        <v>158000</v>
      </c>
      <c r="M5" s="14" t="s">
        <v>42</v>
      </c>
      <c r="N5" s="30" t="s">
        <v>43</v>
      </c>
      <c r="O5" s="10" t="s">
        <v>29</v>
      </c>
    </row>
    <row r="6" s="4" customFormat="1" ht="40" customHeight="1" spans="1:15">
      <c r="A6" s="14" t="s">
        <v>44</v>
      </c>
      <c r="B6" s="14">
        <v>4</v>
      </c>
      <c r="C6" s="14" t="str">
        <f>_xlfn.DISPIMG("ID_659725E2044440AC98B018E5EF985A4F",1)</f>
        <v>=DISPIMG("ID_659725E2044440AC98B018E5EF985A4F",1)</v>
      </c>
      <c r="D6" s="10" t="s">
        <v>45</v>
      </c>
      <c r="E6" s="10" t="s">
        <v>46</v>
      </c>
      <c r="F6" s="10" t="s">
        <v>47</v>
      </c>
      <c r="G6" s="88" t="s">
        <v>48</v>
      </c>
      <c r="H6" s="137" t="s">
        <v>49</v>
      </c>
      <c r="I6" s="14">
        <v>312.2</v>
      </c>
      <c r="J6" s="14">
        <v>178000</v>
      </c>
      <c r="K6" s="14">
        <v>220000</v>
      </c>
      <c r="L6" s="14">
        <v>220000</v>
      </c>
      <c r="M6" s="14" t="s">
        <v>50</v>
      </c>
      <c r="N6" s="30" t="s">
        <v>51</v>
      </c>
      <c r="O6" s="10" t="s">
        <v>29</v>
      </c>
    </row>
    <row r="7" s="4" customFormat="1" ht="40" customHeight="1" spans="1:15">
      <c r="A7" s="14" t="s">
        <v>44</v>
      </c>
      <c r="B7" s="14">
        <v>5</v>
      </c>
      <c r="C7" s="14" t="str">
        <f>_xlfn.DISPIMG("ID_BF25C8DEAD444832BC4991F24EC25453",1)</f>
        <v>=DISPIMG("ID_BF25C8DEAD444832BC4991F24EC25453",1)</v>
      </c>
      <c r="D7" s="10" t="s">
        <v>52</v>
      </c>
      <c r="E7" s="10" t="s">
        <v>53</v>
      </c>
      <c r="F7" s="10" t="s">
        <v>54</v>
      </c>
      <c r="G7" s="88" t="s">
        <v>55</v>
      </c>
      <c r="H7" s="137" t="s">
        <v>56</v>
      </c>
      <c r="I7" s="14">
        <v>60.9</v>
      </c>
      <c r="J7" s="14">
        <v>42000</v>
      </c>
      <c r="K7" s="14">
        <v>42000</v>
      </c>
      <c r="L7" s="14">
        <v>48000</v>
      </c>
      <c r="M7" s="14" t="s">
        <v>57</v>
      </c>
      <c r="N7" s="30" t="s">
        <v>58</v>
      </c>
      <c r="O7" s="10" t="s">
        <v>29</v>
      </c>
    </row>
    <row r="8" s="4" customFormat="1" ht="40" customHeight="1" spans="1:15">
      <c r="A8" s="14" t="s">
        <v>44</v>
      </c>
      <c r="B8" s="14">
        <v>6</v>
      </c>
      <c r="C8" s="14" t="str">
        <f>_xlfn.DISPIMG("ID_5CD7294820A94C6DB3C40DED4BF0142C",1)</f>
        <v>=DISPIMG("ID_5CD7294820A94C6DB3C40DED4BF0142C",1)</v>
      </c>
      <c r="D8" s="10" t="s">
        <v>59</v>
      </c>
      <c r="E8" s="10">
        <v>54348492</v>
      </c>
      <c r="F8" s="10" t="s">
        <v>60</v>
      </c>
      <c r="G8" s="88" t="s">
        <v>61</v>
      </c>
      <c r="H8" s="137" t="s">
        <v>62</v>
      </c>
      <c r="I8" s="14">
        <v>7</v>
      </c>
      <c r="J8" s="14">
        <v>20000</v>
      </c>
      <c r="K8" s="14">
        <v>20000</v>
      </c>
      <c r="L8" s="14">
        <v>30000</v>
      </c>
      <c r="M8" s="14" t="s">
        <v>63</v>
      </c>
      <c r="N8" s="30" t="s">
        <v>35</v>
      </c>
      <c r="O8" s="10" t="s">
        <v>29</v>
      </c>
    </row>
    <row r="9" s="4" customFormat="1" ht="40" customHeight="1" spans="1:15">
      <c r="A9" s="14" t="s">
        <v>64</v>
      </c>
      <c r="B9" s="14">
        <v>7</v>
      </c>
      <c r="C9" s="14" t="str">
        <f>_xlfn.DISPIMG("ID_98EF0EE3BD0548999CE698DFD5904591",1)</f>
        <v>=DISPIMG("ID_98EF0EE3BD0548999CE698DFD5904591",1)</v>
      </c>
      <c r="D9" s="10" t="s">
        <v>65</v>
      </c>
      <c r="E9" s="10">
        <v>25847173020</v>
      </c>
      <c r="F9" s="10" t="s">
        <v>66</v>
      </c>
      <c r="G9" s="88" t="s">
        <v>67</v>
      </c>
      <c r="H9" s="137" t="s">
        <v>68</v>
      </c>
      <c r="I9" s="14">
        <v>138</v>
      </c>
      <c r="J9" s="14">
        <v>30000</v>
      </c>
      <c r="K9" s="14">
        <v>50000</v>
      </c>
      <c r="L9" s="56" t="s">
        <v>69</v>
      </c>
      <c r="M9" s="14" t="s">
        <v>70</v>
      </c>
      <c r="N9" s="30" t="s">
        <v>71</v>
      </c>
      <c r="O9" s="10" t="s">
        <v>29</v>
      </c>
    </row>
    <row r="10" s="4" customFormat="1" ht="40" customHeight="1" spans="1:15">
      <c r="A10" s="14" t="s">
        <v>64</v>
      </c>
      <c r="B10" s="14">
        <v>8</v>
      </c>
      <c r="C10" s="14" t="str">
        <f>_xlfn.DISPIMG("ID_6EED26D1D1F945F4A44861C5D5DE0F56",1)</f>
        <v>=DISPIMG("ID_6EED26D1D1F945F4A44861C5D5DE0F56",1)</v>
      </c>
      <c r="D10" s="10" t="s">
        <v>72</v>
      </c>
      <c r="E10" s="10" t="s">
        <v>73</v>
      </c>
      <c r="F10" s="32" t="s">
        <v>66</v>
      </c>
      <c r="G10" s="88" t="s">
        <v>74</v>
      </c>
      <c r="H10" s="137" t="s">
        <v>75</v>
      </c>
      <c r="I10" s="14">
        <v>977</v>
      </c>
      <c r="J10" s="14">
        <v>50000</v>
      </c>
      <c r="K10" s="14">
        <v>60000</v>
      </c>
      <c r="L10" s="14">
        <v>70000</v>
      </c>
      <c r="M10" s="14" t="s">
        <v>76</v>
      </c>
      <c r="N10" s="30" t="s">
        <v>77</v>
      </c>
      <c r="O10" s="10" t="s">
        <v>29</v>
      </c>
    </row>
    <row r="11" s="4" customFormat="1" ht="40" customHeight="1" spans="1:15">
      <c r="A11" s="14" t="s">
        <v>78</v>
      </c>
      <c r="B11" s="14">
        <v>9</v>
      </c>
      <c r="C11" s="14" t="str">
        <f>_xlfn.DISPIMG("ID_ADB0C20235874EC8A663C70D78013C8D",1)</f>
        <v>=DISPIMG("ID_ADB0C20235874EC8A663C70D78013C8D",1)</v>
      </c>
      <c r="D11" s="10" t="s">
        <v>79</v>
      </c>
      <c r="E11" s="10" t="s">
        <v>80</v>
      </c>
      <c r="F11" s="32" t="s">
        <v>81</v>
      </c>
      <c r="G11" s="88" t="s">
        <v>82</v>
      </c>
      <c r="H11" s="137" t="s">
        <v>83</v>
      </c>
      <c r="I11" s="14">
        <v>217.7</v>
      </c>
      <c r="J11" s="14">
        <v>100000</v>
      </c>
      <c r="K11" s="14">
        <v>128000</v>
      </c>
      <c r="L11" s="14">
        <v>148000</v>
      </c>
      <c r="M11" s="14" t="s">
        <v>84</v>
      </c>
      <c r="N11" s="30" t="s">
        <v>85</v>
      </c>
      <c r="O11" s="10" t="s">
        <v>29</v>
      </c>
    </row>
    <row r="12" s="4" customFormat="1" ht="40" customHeight="1" spans="1:15">
      <c r="A12" s="14" t="s">
        <v>78</v>
      </c>
      <c r="B12" s="14">
        <v>10</v>
      </c>
      <c r="C12" s="14" t="str">
        <f>_xlfn.DISPIMG("ID_55B6BCB2A7AF4C7DB743E98788BAC790",1)</f>
        <v>=DISPIMG("ID_55B6BCB2A7AF4C7DB743E98788BAC790",1)</v>
      </c>
      <c r="D12" s="10" t="s">
        <v>86</v>
      </c>
      <c r="E12" s="10">
        <v>97203305600</v>
      </c>
      <c r="F12" s="32" t="s">
        <v>81</v>
      </c>
      <c r="G12" s="88" t="s">
        <v>87</v>
      </c>
      <c r="H12" s="137" t="s">
        <v>88</v>
      </c>
      <c r="I12" s="14">
        <v>28.3</v>
      </c>
      <c r="J12" s="14">
        <v>25000</v>
      </c>
      <c r="K12" s="14">
        <v>38000</v>
      </c>
      <c r="L12" s="14">
        <v>38000</v>
      </c>
      <c r="M12" s="14" t="s">
        <v>89</v>
      </c>
      <c r="N12" s="30" t="s">
        <v>90</v>
      </c>
      <c r="O12" s="10" t="s">
        <v>29</v>
      </c>
    </row>
    <row r="13" s="4" customFormat="1" ht="40" customHeight="1" spans="1:15">
      <c r="A13" s="14" t="s">
        <v>78</v>
      </c>
      <c r="B13" s="14">
        <v>11</v>
      </c>
      <c r="C13" s="14" t="str">
        <f>_xlfn.DISPIMG("ID_049A27C23E7F463B93B53A1C44930630",1)</f>
        <v>=DISPIMG("ID_049A27C23E7F463B93B53A1C44930630",1)</v>
      </c>
      <c r="D13" s="10" t="s">
        <v>91</v>
      </c>
      <c r="E13" s="10">
        <v>62371145628</v>
      </c>
      <c r="F13" s="32" t="s">
        <v>92</v>
      </c>
      <c r="G13" s="88" t="s">
        <v>93</v>
      </c>
      <c r="H13" s="14" t="s">
        <v>94</v>
      </c>
      <c r="I13" s="14">
        <v>16.9</v>
      </c>
      <c r="J13" s="14">
        <v>20000</v>
      </c>
      <c r="K13" s="14">
        <v>20000</v>
      </c>
      <c r="L13" s="14">
        <v>30000</v>
      </c>
      <c r="M13" s="14" t="s">
        <v>95</v>
      </c>
      <c r="N13" s="30" t="s">
        <v>96</v>
      </c>
      <c r="O13" s="10" t="s">
        <v>29</v>
      </c>
    </row>
    <row r="14" s="4" customFormat="1" ht="40" customHeight="1" spans="1:15">
      <c r="A14" s="14" t="s">
        <v>78</v>
      </c>
      <c r="B14" s="14">
        <v>12</v>
      </c>
      <c r="C14" s="14" t="str">
        <f>_xlfn.DISPIMG("ID_9BC8E1AD0E474850AA97B06B94FC4209",1)</f>
        <v>=DISPIMG("ID_9BC8E1AD0E474850AA97B06B94FC4209",1)</v>
      </c>
      <c r="D14" s="10" t="s">
        <v>97</v>
      </c>
      <c r="E14" s="10" t="s">
        <v>98</v>
      </c>
      <c r="F14" s="32" t="s">
        <v>99</v>
      </c>
      <c r="G14" s="88" t="s">
        <v>100</v>
      </c>
      <c r="H14" s="14" t="s">
        <v>101</v>
      </c>
      <c r="I14" s="14">
        <v>106.8</v>
      </c>
      <c r="J14" s="14">
        <v>17000</v>
      </c>
      <c r="K14" s="14">
        <v>30000</v>
      </c>
      <c r="L14" s="14">
        <v>40000</v>
      </c>
      <c r="M14" s="14" t="s">
        <v>102</v>
      </c>
      <c r="N14" s="30" t="s">
        <v>103</v>
      </c>
      <c r="O14" s="10" t="s">
        <v>29</v>
      </c>
    </row>
    <row r="15" s="4" customFormat="1" ht="40" customHeight="1" spans="1:15">
      <c r="A15" s="14" t="s">
        <v>22</v>
      </c>
      <c r="B15" s="14">
        <v>13</v>
      </c>
      <c r="C15" s="14" t="str">
        <f>_xlfn.DISPIMG("ID_F2465015B1084BD0916D0D4A3FB710D5",1)</f>
        <v>=DISPIMG("ID_F2465015B1084BD0916D0D4A3FB710D5",1)</v>
      </c>
      <c r="D15" s="10" t="s">
        <v>104</v>
      </c>
      <c r="E15" s="10" t="s">
        <v>105</v>
      </c>
      <c r="F15" s="10" t="s">
        <v>106</v>
      </c>
      <c r="G15" s="88" t="s">
        <v>107</v>
      </c>
      <c r="H15" s="14" t="s">
        <v>108</v>
      </c>
      <c r="I15" s="14">
        <v>966.8</v>
      </c>
      <c r="J15" s="14">
        <v>100000</v>
      </c>
      <c r="K15" s="14">
        <v>100000</v>
      </c>
      <c r="L15" s="14">
        <v>120000</v>
      </c>
      <c r="M15" s="14" t="s">
        <v>109</v>
      </c>
      <c r="N15" s="30" t="s">
        <v>110</v>
      </c>
      <c r="O15" s="10" t="s">
        <v>29</v>
      </c>
    </row>
    <row r="16" s="4" customFormat="1" ht="40" customHeight="1" spans="1:15">
      <c r="A16" s="14" t="s">
        <v>22</v>
      </c>
      <c r="B16" s="14">
        <v>14</v>
      </c>
      <c r="C16" s="14" t="str">
        <f>_xlfn.DISPIMG("ID_539BCED200DC418DA80390830AE35518",1)</f>
        <v>=DISPIMG("ID_539BCED200DC418DA80390830AE35518",1)</v>
      </c>
      <c r="D16" s="10" t="s">
        <v>111</v>
      </c>
      <c r="E16" s="10" t="s">
        <v>112</v>
      </c>
      <c r="F16" s="14" t="s">
        <v>22</v>
      </c>
      <c r="G16" s="88" t="s">
        <v>113</v>
      </c>
      <c r="H16" s="14" t="s">
        <v>114</v>
      </c>
      <c r="I16" s="14">
        <v>543.6</v>
      </c>
      <c r="J16" s="14">
        <v>128000</v>
      </c>
      <c r="K16" s="14">
        <v>128000</v>
      </c>
      <c r="L16" s="14">
        <v>148000</v>
      </c>
      <c r="M16" s="14" t="s">
        <v>115</v>
      </c>
      <c r="N16" s="30" t="s">
        <v>116</v>
      </c>
      <c r="O16" s="10" t="s">
        <v>29</v>
      </c>
    </row>
    <row r="17" s="4" customFormat="1" ht="40" customHeight="1" spans="1:15">
      <c r="A17" s="14" t="s">
        <v>22</v>
      </c>
      <c r="B17" s="14">
        <v>15</v>
      </c>
      <c r="C17" s="14" t="str">
        <f>_xlfn.DISPIMG("ID_CE1D0D90D8CF47E69C517B04A19A5DA7",1)</f>
        <v>=DISPIMG("ID_CE1D0D90D8CF47E69C517B04A19A5DA7",1)</v>
      </c>
      <c r="D17" s="10" t="s">
        <v>117</v>
      </c>
      <c r="E17" s="10" t="s">
        <v>118</v>
      </c>
      <c r="F17" s="10" t="s">
        <v>22</v>
      </c>
      <c r="G17" s="88" t="s">
        <v>119</v>
      </c>
      <c r="H17" s="137" t="s">
        <v>120</v>
      </c>
      <c r="I17" s="14">
        <v>108.8</v>
      </c>
      <c r="J17" s="14">
        <v>68888</v>
      </c>
      <c r="K17" s="14">
        <v>98888</v>
      </c>
      <c r="L17" s="14">
        <v>120000</v>
      </c>
      <c r="M17" s="14" t="s">
        <v>121</v>
      </c>
      <c r="N17" s="30" t="s">
        <v>122</v>
      </c>
      <c r="O17" s="10" t="s">
        <v>123</v>
      </c>
    </row>
    <row r="18" s="4" customFormat="1" ht="40" customHeight="1" spans="1:15">
      <c r="A18" s="14" t="s">
        <v>22</v>
      </c>
      <c r="B18" s="14">
        <v>16</v>
      </c>
      <c r="C18" s="14" t="str">
        <f>_xlfn.DISPIMG("ID_59C2C4E660F146A08BB932346258C947",1)</f>
        <v>=DISPIMG("ID_59C2C4E660F146A08BB932346258C947",1)</v>
      </c>
      <c r="D18" s="10" t="s">
        <v>124</v>
      </c>
      <c r="E18" s="10" t="s">
        <v>125</v>
      </c>
      <c r="F18" s="14" t="s">
        <v>22</v>
      </c>
      <c r="G18" s="88" t="s">
        <v>126</v>
      </c>
      <c r="H18" s="137" t="s">
        <v>127</v>
      </c>
      <c r="I18" s="14">
        <v>128</v>
      </c>
      <c r="J18" s="14">
        <v>25000</v>
      </c>
      <c r="K18" s="14">
        <v>50000</v>
      </c>
      <c r="L18" s="14">
        <v>50000</v>
      </c>
      <c r="M18" s="14" t="s">
        <v>128</v>
      </c>
      <c r="N18" s="30" t="s">
        <v>129</v>
      </c>
      <c r="O18" s="10" t="s">
        <v>130</v>
      </c>
    </row>
    <row r="19" s="4" customFormat="1" ht="40" customHeight="1" spans="1:15">
      <c r="A19" s="14" t="s">
        <v>22</v>
      </c>
      <c r="B19" s="14">
        <v>17</v>
      </c>
      <c r="C19" s="14" t="str">
        <f>_xlfn.DISPIMG("ID_1BC942DF6B584A02B1D768100B32EF70",1)</f>
        <v>=DISPIMG("ID_1BC942DF6B584A02B1D768100B32EF70",1)</v>
      </c>
      <c r="D19" s="10" t="s">
        <v>131</v>
      </c>
      <c r="E19" s="10" t="s">
        <v>132</v>
      </c>
      <c r="F19" s="10" t="s">
        <v>133</v>
      </c>
      <c r="G19" s="88" t="s">
        <v>134</v>
      </c>
      <c r="H19" s="14" t="s">
        <v>135</v>
      </c>
      <c r="I19" s="14">
        <v>155.6</v>
      </c>
      <c r="J19" s="14" t="s">
        <v>35</v>
      </c>
      <c r="K19" s="14">
        <v>130000</v>
      </c>
      <c r="L19" s="14">
        <v>150000</v>
      </c>
      <c r="M19" s="14" t="s">
        <v>136</v>
      </c>
      <c r="N19" s="30" t="s">
        <v>137</v>
      </c>
      <c r="O19" s="10" t="s">
        <v>29</v>
      </c>
    </row>
    <row r="20" s="4" customFormat="1" ht="40" customHeight="1" spans="1:15">
      <c r="A20" s="14" t="s">
        <v>22</v>
      </c>
      <c r="B20" s="14">
        <v>18</v>
      </c>
      <c r="C20" s="14" t="str">
        <f>_xlfn.DISPIMG("ID_90E359C6F1BB4CD2A682456628E3EF3E",1)</f>
        <v>=DISPIMG("ID_90E359C6F1BB4CD2A682456628E3EF3E",1)</v>
      </c>
      <c r="D20" s="10" t="s">
        <v>138</v>
      </c>
      <c r="E20" s="10" t="s">
        <v>139</v>
      </c>
      <c r="F20" s="14" t="s">
        <v>22</v>
      </c>
      <c r="G20" s="88" t="s">
        <v>140</v>
      </c>
      <c r="H20" s="137" t="s">
        <v>141</v>
      </c>
      <c r="I20" s="14">
        <v>1259.6</v>
      </c>
      <c r="J20" s="14">
        <v>120000</v>
      </c>
      <c r="K20" s="14">
        <v>180000</v>
      </c>
      <c r="L20" s="14">
        <v>250000</v>
      </c>
      <c r="M20" s="14" t="s">
        <v>142</v>
      </c>
      <c r="N20" s="30" t="s">
        <v>143</v>
      </c>
      <c r="O20" s="10" t="s">
        <v>144</v>
      </c>
    </row>
    <row r="21" s="4" customFormat="1" ht="40" customHeight="1" spans="1:15">
      <c r="A21" s="14" t="s">
        <v>22</v>
      </c>
      <c r="B21" s="14">
        <v>19</v>
      </c>
      <c r="C21" s="14" t="str">
        <f>_xlfn.DISPIMG("ID_318740AF549F4708BB02E02E05CFE37C",1)</f>
        <v>=DISPIMG("ID_318740AF549F4708BB02E02E05CFE37C",1)</v>
      </c>
      <c r="D21" s="10" t="s">
        <v>145</v>
      </c>
      <c r="E21" s="10" t="s">
        <v>146</v>
      </c>
      <c r="F21" s="10" t="s">
        <v>22</v>
      </c>
      <c r="G21" s="88" t="s">
        <v>147</v>
      </c>
      <c r="H21" s="14" t="s">
        <v>148</v>
      </c>
      <c r="I21" s="14">
        <v>526.5</v>
      </c>
      <c r="J21" s="14" t="s">
        <v>35</v>
      </c>
      <c r="K21" s="14">
        <v>268000</v>
      </c>
      <c r="L21" s="14">
        <v>288000</v>
      </c>
      <c r="M21" s="14" t="s">
        <v>149</v>
      </c>
      <c r="N21" s="30" t="s">
        <v>150</v>
      </c>
      <c r="O21" s="10" t="s">
        <v>29</v>
      </c>
    </row>
    <row r="22" s="4" customFormat="1" ht="40" customHeight="1" spans="1:15">
      <c r="A22" s="14" t="s">
        <v>22</v>
      </c>
      <c r="B22" s="14">
        <v>20</v>
      </c>
      <c r="C22" s="14" t="str">
        <f>_xlfn.DISPIMG("ID_95C2B91300C34FAA9155759C7E1FCF38",1)</f>
        <v>=DISPIMG("ID_95C2B91300C34FAA9155759C7E1FCF38",1)</v>
      </c>
      <c r="D22" s="10" t="s">
        <v>151</v>
      </c>
      <c r="E22" s="10" t="s">
        <v>152</v>
      </c>
      <c r="F22" s="14" t="s">
        <v>153</v>
      </c>
      <c r="G22" s="88" t="s">
        <v>154</v>
      </c>
      <c r="H22" s="137" t="s">
        <v>155</v>
      </c>
      <c r="I22" s="14">
        <v>749.2</v>
      </c>
      <c r="J22" s="14">
        <v>90000</v>
      </c>
      <c r="K22" s="14">
        <v>120000</v>
      </c>
      <c r="L22" s="14">
        <v>155000</v>
      </c>
      <c r="M22" s="14" t="s">
        <v>156</v>
      </c>
      <c r="N22" s="30" t="s">
        <v>157</v>
      </c>
      <c r="O22" s="10" t="s">
        <v>158</v>
      </c>
    </row>
    <row r="23" s="4" customFormat="1" ht="40" customHeight="1" spans="1:15">
      <c r="A23" s="14" t="s">
        <v>22</v>
      </c>
      <c r="B23" s="14">
        <v>21</v>
      </c>
      <c r="C23" s="14" t="str">
        <f>_xlfn.DISPIMG("ID_CFC7EBDA34574183B86BA9DB2E6A9DEE",1)</f>
        <v>=DISPIMG("ID_CFC7EBDA34574183B86BA9DB2E6A9DEE",1)</v>
      </c>
      <c r="D23" s="10" t="s">
        <v>159</v>
      </c>
      <c r="E23" s="10">
        <v>330477638</v>
      </c>
      <c r="F23" s="10" t="s">
        <v>22</v>
      </c>
      <c r="G23" s="88" t="s">
        <v>160</v>
      </c>
      <c r="H23" s="14" t="s">
        <v>161</v>
      </c>
      <c r="I23" s="14">
        <v>148.9</v>
      </c>
      <c r="J23" s="14" t="s">
        <v>35</v>
      </c>
      <c r="K23" s="14">
        <v>60000</v>
      </c>
      <c r="L23" s="14">
        <v>60000</v>
      </c>
      <c r="M23" s="14" t="s">
        <v>162</v>
      </c>
      <c r="N23" s="30" t="s">
        <v>163</v>
      </c>
      <c r="O23" s="10" t="s">
        <v>29</v>
      </c>
    </row>
    <row r="24" s="4" customFormat="1" ht="40" customHeight="1" spans="1:15">
      <c r="A24" s="14" t="s">
        <v>22</v>
      </c>
      <c r="B24" s="14">
        <v>22</v>
      </c>
      <c r="C24" s="14" t="str">
        <f>_xlfn.DISPIMG("ID_EEC77C4673CE40A2AA11F908ADC8ABA3",1)</f>
        <v>=DISPIMG("ID_EEC77C4673CE40A2AA11F908ADC8ABA3",1)</v>
      </c>
      <c r="D24" s="10" t="s">
        <v>164</v>
      </c>
      <c r="E24" s="10" t="s">
        <v>165</v>
      </c>
      <c r="F24" s="14" t="s">
        <v>166</v>
      </c>
      <c r="G24" s="88" t="s">
        <v>167</v>
      </c>
      <c r="H24" s="14" t="s">
        <v>168</v>
      </c>
      <c r="I24" s="14">
        <v>296.8</v>
      </c>
      <c r="J24" s="14">
        <v>35000</v>
      </c>
      <c r="K24" s="14">
        <v>55000</v>
      </c>
      <c r="L24" s="14">
        <v>60000</v>
      </c>
      <c r="M24" s="14" t="s">
        <v>169</v>
      </c>
      <c r="N24" s="30" t="s">
        <v>170</v>
      </c>
      <c r="O24" s="10" t="s">
        <v>171</v>
      </c>
    </row>
    <row r="25" s="4" customFormat="1" ht="40" customHeight="1" spans="1:15">
      <c r="A25" s="14" t="s">
        <v>22</v>
      </c>
      <c r="B25" s="14">
        <v>23</v>
      </c>
      <c r="C25" s="14" t="str">
        <f>_xlfn.DISPIMG("ID_FB5A556B30DF49E09FF76CBE0B110A5E",1)</f>
        <v>=DISPIMG("ID_FB5A556B30DF49E09FF76CBE0B110A5E",1)</v>
      </c>
      <c r="D25" s="10" t="s">
        <v>172</v>
      </c>
      <c r="E25" s="10" t="s">
        <v>173</v>
      </c>
      <c r="F25" s="10" t="s">
        <v>174</v>
      </c>
      <c r="G25" s="88" t="s">
        <v>175</v>
      </c>
      <c r="H25" s="137" t="s">
        <v>176</v>
      </c>
      <c r="I25" s="14">
        <v>96.5</v>
      </c>
      <c r="J25" s="14">
        <v>40000</v>
      </c>
      <c r="K25" s="14">
        <v>45000</v>
      </c>
      <c r="L25" s="14">
        <v>50000</v>
      </c>
      <c r="M25" s="14" t="s">
        <v>177</v>
      </c>
      <c r="N25" s="30" t="s">
        <v>178</v>
      </c>
      <c r="O25" s="10" t="s">
        <v>171</v>
      </c>
    </row>
    <row r="26" s="4" customFormat="1" ht="40" customHeight="1" spans="1:15">
      <c r="A26" s="14" t="s">
        <v>22</v>
      </c>
      <c r="B26" s="14">
        <v>24</v>
      </c>
      <c r="C26" s="14" t="str">
        <f>_xlfn.DISPIMG("ID_E612ACA65138477AA6E959FC6871AA0D",1)</f>
        <v>=DISPIMG("ID_E612ACA65138477AA6E959FC6871AA0D",1)</v>
      </c>
      <c r="D26" s="10" t="s">
        <v>179</v>
      </c>
      <c r="E26" s="10" t="s">
        <v>180</v>
      </c>
      <c r="F26" s="14" t="s">
        <v>181</v>
      </c>
      <c r="G26" s="88" t="s">
        <v>182</v>
      </c>
      <c r="H26" s="14" t="s">
        <v>183</v>
      </c>
      <c r="I26" s="14">
        <v>80.6</v>
      </c>
      <c r="J26" s="14">
        <v>50000</v>
      </c>
      <c r="K26" s="14">
        <v>50000</v>
      </c>
      <c r="L26" s="14">
        <v>60000</v>
      </c>
      <c r="M26" s="14" t="s">
        <v>184</v>
      </c>
      <c r="N26" s="30" t="s">
        <v>185</v>
      </c>
      <c r="O26" s="10" t="s">
        <v>29</v>
      </c>
    </row>
    <row r="27" s="4" customFormat="1" ht="40" customHeight="1" spans="1:15">
      <c r="A27" s="14" t="s">
        <v>22</v>
      </c>
      <c r="B27" s="14">
        <v>25</v>
      </c>
      <c r="C27" s="14" t="str">
        <f>_xlfn.DISPIMG("ID_D54C7699201241D3AFE0050FF29CC82A",1)</f>
        <v>=DISPIMG("ID_D54C7699201241D3AFE0050FF29CC82A",1)</v>
      </c>
      <c r="D27" s="10" t="s">
        <v>186</v>
      </c>
      <c r="E27" s="10" t="s">
        <v>187</v>
      </c>
      <c r="F27" s="10" t="s">
        <v>188</v>
      </c>
      <c r="G27" s="88" t="s">
        <v>189</v>
      </c>
      <c r="H27" s="14" t="s">
        <v>190</v>
      </c>
      <c r="I27" s="14">
        <v>156.5</v>
      </c>
      <c r="J27" s="14" t="s">
        <v>35</v>
      </c>
      <c r="K27" s="14">
        <v>60000</v>
      </c>
      <c r="L27" s="14">
        <v>60000</v>
      </c>
      <c r="M27" s="14" t="s">
        <v>191</v>
      </c>
      <c r="N27" s="30" t="s">
        <v>192</v>
      </c>
      <c r="O27" s="10" t="s">
        <v>29</v>
      </c>
    </row>
    <row r="28" s="4" customFormat="1" ht="40" customHeight="1" spans="1:15">
      <c r="A28" s="14" t="s">
        <v>22</v>
      </c>
      <c r="B28" s="14">
        <v>26</v>
      </c>
      <c r="C28" s="14" t="str">
        <f>_xlfn.DISPIMG("ID_F02F4A17A7024B73921EEC930E05E90D",1)</f>
        <v>=DISPIMG("ID_F02F4A17A7024B73921EEC930E05E90D",1)</v>
      </c>
      <c r="D28" s="10" t="s">
        <v>193</v>
      </c>
      <c r="E28" s="10" t="s">
        <v>194</v>
      </c>
      <c r="F28" s="14" t="s">
        <v>195</v>
      </c>
      <c r="G28" s="88" t="s">
        <v>196</v>
      </c>
      <c r="H28" s="14" t="s">
        <v>197</v>
      </c>
      <c r="I28" s="14">
        <v>201.5</v>
      </c>
      <c r="J28" s="14">
        <v>42000</v>
      </c>
      <c r="K28" s="14">
        <v>50000</v>
      </c>
      <c r="L28" s="14">
        <v>55000</v>
      </c>
      <c r="M28" s="14" t="s">
        <v>198</v>
      </c>
      <c r="N28" s="30" t="s">
        <v>199</v>
      </c>
      <c r="O28" s="10" t="s">
        <v>29</v>
      </c>
    </row>
    <row r="29" s="4" customFormat="1" ht="40" customHeight="1" spans="1:15">
      <c r="A29" s="14" t="s">
        <v>22</v>
      </c>
      <c r="B29" s="14">
        <v>27</v>
      </c>
      <c r="C29" s="14" t="str">
        <f>_xlfn.DISPIMG("ID_B035946A26694947AAF49A23361CF678",1)</f>
        <v>=DISPIMG("ID_B035946A26694947AAF49A23361CF678",1)</v>
      </c>
      <c r="D29" s="10" t="s">
        <v>200</v>
      </c>
      <c r="E29" s="10" t="s">
        <v>201</v>
      </c>
      <c r="F29" s="10" t="s">
        <v>202</v>
      </c>
      <c r="G29" s="88" t="s">
        <v>203</v>
      </c>
      <c r="H29" s="137" t="s">
        <v>204</v>
      </c>
      <c r="I29" s="14">
        <v>50</v>
      </c>
      <c r="J29" s="14">
        <v>6900</v>
      </c>
      <c r="K29" s="14">
        <v>10000</v>
      </c>
      <c r="L29" s="14">
        <v>10000</v>
      </c>
      <c r="M29" s="14" t="s">
        <v>205</v>
      </c>
      <c r="N29" s="30" t="s">
        <v>35</v>
      </c>
      <c r="O29" s="10" t="s">
        <v>29</v>
      </c>
    </row>
    <row r="30" s="4" customFormat="1" ht="40" customHeight="1" spans="1:15">
      <c r="A30" s="14" t="s">
        <v>22</v>
      </c>
      <c r="B30" s="14">
        <v>28</v>
      </c>
      <c r="C30" s="14" t="str">
        <f>_xlfn.DISPIMG("ID_CE6845BA847A47158AA9FBE7074AF451",1)</f>
        <v>=DISPIMG("ID_CE6845BA847A47158AA9FBE7074AF451",1)</v>
      </c>
      <c r="D30" s="10" t="s">
        <v>206</v>
      </c>
      <c r="E30" s="10" t="s">
        <v>207</v>
      </c>
      <c r="F30" s="14" t="s">
        <v>195</v>
      </c>
      <c r="G30" s="88" t="s">
        <v>208</v>
      </c>
      <c r="H30" s="137" t="s">
        <v>209</v>
      </c>
      <c r="I30" s="14">
        <v>10.3</v>
      </c>
      <c r="J30" s="14" t="s">
        <v>35</v>
      </c>
      <c r="K30" s="14">
        <v>25000</v>
      </c>
      <c r="L30" s="14">
        <v>30000</v>
      </c>
      <c r="M30" s="14" t="s">
        <v>210</v>
      </c>
      <c r="N30" s="30" t="s">
        <v>211</v>
      </c>
      <c r="O30" s="10" t="s">
        <v>212</v>
      </c>
    </row>
    <row r="31" s="4" customFormat="1" ht="40" customHeight="1" spans="1:15">
      <c r="A31" s="14" t="s">
        <v>22</v>
      </c>
      <c r="B31" s="14">
        <v>29</v>
      </c>
      <c r="C31" s="14" t="str">
        <f>_xlfn.DISPIMG("ID_5E4F5F81837741C6A1580970EA59ABBC",1)</f>
        <v>=DISPIMG("ID_5E4F5F81837741C6A1580970EA59ABBC",1)</v>
      </c>
      <c r="D31" s="10" t="s">
        <v>213</v>
      </c>
      <c r="E31" s="10" t="s">
        <v>214</v>
      </c>
      <c r="F31" s="10" t="s">
        <v>215</v>
      </c>
      <c r="G31" s="88" t="s">
        <v>216</v>
      </c>
      <c r="H31" s="14" t="s">
        <v>35</v>
      </c>
      <c r="I31" s="14">
        <v>12.5</v>
      </c>
      <c r="J31" s="14">
        <v>35000</v>
      </c>
      <c r="K31" s="14">
        <v>80000</v>
      </c>
      <c r="L31" s="14">
        <v>100000</v>
      </c>
      <c r="M31" s="14" t="s">
        <v>217</v>
      </c>
      <c r="N31" s="30" t="s">
        <v>218</v>
      </c>
      <c r="O31" s="10" t="s">
        <v>29</v>
      </c>
    </row>
    <row r="32" s="4" customFormat="1" ht="40" customHeight="1" spans="1:15">
      <c r="A32" s="14" t="s">
        <v>219</v>
      </c>
      <c r="B32" s="14">
        <v>30</v>
      </c>
      <c r="C32" s="14" t="str">
        <f>_xlfn.DISPIMG("ID_13688EB241364A2B81A7EC2777D4A67C",1)</f>
        <v>=DISPIMG("ID_13688EB241364A2B81A7EC2777D4A67C",1)</v>
      </c>
      <c r="D32" s="10" t="s">
        <v>220</v>
      </c>
      <c r="E32" s="10" t="s">
        <v>221</v>
      </c>
      <c r="F32" s="14" t="s">
        <v>222</v>
      </c>
      <c r="G32" s="88" t="s">
        <v>223</v>
      </c>
      <c r="H32" s="14" t="s">
        <v>224</v>
      </c>
      <c r="I32" s="14">
        <v>1046.4</v>
      </c>
      <c r="J32" s="14">
        <v>63200</v>
      </c>
      <c r="K32" s="14">
        <v>158000</v>
      </c>
      <c r="L32" s="14">
        <v>168000</v>
      </c>
      <c r="M32" s="53" t="s">
        <v>225</v>
      </c>
      <c r="N32" s="30" t="s">
        <v>226</v>
      </c>
      <c r="O32" s="10" t="s">
        <v>29</v>
      </c>
    </row>
    <row r="33" s="4" customFormat="1" ht="40" customHeight="1" spans="1:15">
      <c r="A33" s="14" t="s">
        <v>219</v>
      </c>
      <c r="B33" s="14">
        <v>31</v>
      </c>
      <c r="C33" s="14" t="str">
        <f>_xlfn.DISPIMG("ID_25CF9ED5D08F4EC3B8261E1D3DA75E6B",1)</f>
        <v>=DISPIMG("ID_25CF9ED5D08F4EC3B8261E1D3DA75E6B",1)</v>
      </c>
      <c r="D33" s="10" t="s">
        <v>227</v>
      </c>
      <c r="E33" s="10" t="s">
        <v>228</v>
      </c>
      <c r="F33" s="10" t="s">
        <v>222</v>
      </c>
      <c r="G33" s="88" t="s">
        <v>229</v>
      </c>
      <c r="H33" s="14" t="s">
        <v>230</v>
      </c>
      <c r="I33" s="14">
        <v>123.3</v>
      </c>
      <c r="J33" s="14">
        <v>89000</v>
      </c>
      <c r="K33" s="14">
        <v>89000</v>
      </c>
      <c r="L33" s="14">
        <v>99000</v>
      </c>
      <c r="M33" s="10" t="s">
        <v>231</v>
      </c>
      <c r="N33" s="30" t="s">
        <v>232</v>
      </c>
      <c r="O33" s="10" t="s">
        <v>29</v>
      </c>
    </row>
    <row r="34" s="4" customFormat="1" ht="40" customHeight="1" spans="1:15">
      <c r="A34" s="14" t="s">
        <v>219</v>
      </c>
      <c r="B34" s="14">
        <v>32</v>
      </c>
      <c r="C34" s="14" t="str">
        <f>_xlfn.DISPIMG("ID_BBF7812EE29A4163B6F87775E18655EE",1)</f>
        <v>=DISPIMG("ID_BBF7812EE29A4163B6F87775E18655EE",1)</v>
      </c>
      <c r="D34" s="10" t="s">
        <v>233</v>
      </c>
      <c r="E34" s="10" t="s">
        <v>234</v>
      </c>
      <c r="F34" s="14" t="s">
        <v>235</v>
      </c>
      <c r="G34" s="88" t="s">
        <v>236</v>
      </c>
      <c r="H34" s="137" t="s">
        <v>237</v>
      </c>
      <c r="I34" s="14">
        <v>212.3</v>
      </c>
      <c r="J34" s="14">
        <v>40000</v>
      </c>
      <c r="K34" s="14">
        <v>70000</v>
      </c>
      <c r="L34" s="14">
        <v>75000</v>
      </c>
      <c r="M34" s="53" t="s">
        <v>238</v>
      </c>
      <c r="N34" s="30" t="s">
        <v>239</v>
      </c>
      <c r="O34" s="10" t="s">
        <v>240</v>
      </c>
    </row>
    <row r="35" s="4" customFormat="1" ht="40" customHeight="1" spans="1:15">
      <c r="A35" s="14" t="s">
        <v>219</v>
      </c>
      <c r="B35" s="14">
        <v>33</v>
      </c>
      <c r="C35" s="14" t="str">
        <f>_xlfn.DISPIMG("ID_8102A41E8FD94889B39FB29E6ECC8043",1)</f>
        <v>=DISPIMG("ID_8102A41E8FD94889B39FB29E6ECC8043",1)</v>
      </c>
      <c r="D35" s="10" t="s">
        <v>241</v>
      </c>
      <c r="E35" s="10" t="s">
        <v>242</v>
      </c>
      <c r="F35" s="10" t="s">
        <v>243</v>
      </c>
      <c r="G35" s="88" t="s">
        <v>244</v>
      </c>
      <c r="H35" s="14" t="s">
        <v>245</v>
      </c>
      <c r="I35" s="14">
        <v>161.6</v>
      </c>
      <c r="J35" s="14">
        <v>32000</v>
      </c>
      <c r="K35" s="14">
        <v>40000</v>
      </c>
      <c r="L35" s="14">
        <v>50000</v>
      </c>
      <c r="M35" s="10" t="s">
        <v>246</v>
      </c>
      <c r="N35" s="30" t="s">
        <v>247</v>
      </c>
      <c r="O35" s="10" t="s">
        <v>29</v>
      </c>
    </row>
    <row r="36" s="4" customFormat="1" ht="40" customHeight="1" spans="1:15">
      <c r="A36" s="14" t="s">
        <v>219</v>
      </c>
      <c r="B36" s="14">
        <v>34</v>
      </c>
      <c r="C36" s="14" t="str">
        <f>_xlfn.DISPIMG("ID_36F61160315D4F0691C3823E8EBB6AC4",1)</f>
        <v>=DISPIMG("ID_36F61160315D4F0691C3823E8EBB6AC4",1)</v>
      </c>
      <c r="D36" s="10" t="s">
        <v>248</v>
      </c>
      <c r="E36" s="10" t="s">
        <v>249</v>
      </c>
      <c r="F36" s="14" t="s">
        <v>243</v>
      </c>
      <c r="G36" s="88" t="s">
        <v>250</v>
      </c>
      <c r="H36" s="14" t="s">
        <v>251</v>
      </c>
      <c r="I36" s="14">
        <v>124.4</v>
      </c>
      <c r="J36" s="14">
        <v>25000</v>
      </c>
      <c r="K36" s="14">
        <v>40000</v>
      </c>
      <c r="L36" s="14">
        <v>50000</v>
      </c>
      <c r="M36" s="53" t="s">
        <v>252</v>
      </c>
      <c r="N36" s="30" t="s">
        <v>253</v>
      </c>
      <c r="O36" s="10" t="s">
        <v>29</v>
      </c>
    </row>
    <row r="37" s="4" customFormat="1" ht="40" customHeight="1" spans="1:15">
      <c r="A37" s="14" t="s">
        <v>219</v>
      </c>
      <c r="B37" s="14">
        <v>35</v>
      </c>
      <c r="C37" s="14" t="str">
        <f>_xlfn.DISPIMG("ID_91F2DC5D52E6496E824FA789F20CE7C3",1)</f>
        <v>=DISPIMG("ID_91F2DC5D52E6496E824FA789F20CE7C3",1)</v>
      </c>
      <c r="D37" s="10" t="s">
        <v>254</v>
      </c>
      <c r="E37" s="10">
        <v>5466225</v>
      </c>
      <c r="F37" s="10" t="s">
        <v>255</v>
      </c>
      <c r="G37" s="88" t="s">
        <v>256</v>
      </c>
      <c r="H37" s="14" t="s">
        <v>257</v>
      </c>
      <c r="I37" s="14">
        <v>57.3</v>
      </c>
      <c r="J37" s="14">
        <v>20000</v>
      </c>
      <c r="K37" s="14">
        <v>30000</v>
      </c>
      <c r="L37" s="14">
        <v>40000</v>
      </c>
      <c r="M37" s="10" t="s">
        <v>258</v>
      </c>
      <c r="N37" s="30" t="s">
        <v>259</v>
      </c>
      <c r="O37" s="10" t="s">
        <v>29</v>
      </c>
    </row>
    <row r="38" s="4" customFormat="1" ht="40" customHeight="1" spans="1:15">
      <c r="A38" s="14" t="s">
        <v>219</v>
      </c>
      <c r="B38" s="14">
        <v>36</v>
      </c>
      <c r="C38" s="14" t="str">
        <f>_xlfn.DISPIMG("ID_1D344B6954DA404A99AA33F1FE741BC1",1)</f>
        <v>=DISPIMG("ID_1D344B6954DA404A99AA33F1FE741BC1",1)</v>
      </c>
      <c r="D38" s="10" t="s">
        <v>260</v>
      </c>
      <c r="E38" s="10" t="s">
        <v>261</v>
      </c>
      <c r="F38" s="14" t="s">
        <v>219</v>
      </c>
      <c r="G38" s="88" t="s">
        <v>262</v>
      </c>
      <c r="H38" s="137" t="s">
        <v>263</v>
      </c>
      <c r="I38" s="14">
        <v>70.3</v>
      </c>
      <c r="J38" s="14">
        <v>15000</v>
      </c>
      <c r="K38" s="14">
        <v>19000</v>
      </c>
      <c r="L38" s="14">
        <v>23000</v>
      </c>
      <c r="M38" s="53" t="s">
        <v>264</v>
      </c>
      <c r="N38" s="30" t="s">
        <v>265</v>
      </c>
      <c r="O38" s="10" t="s">
        <v>29</v>
      </c>
    </row>
    <row r="39" s="4" customFormat="1" ht="40" customHeight="1" spans="1:15">
      <c r="A39" s="14" t="s">
        <v>219</v>
      </c>
      <c r="B39" s="14">
        <v>37</v>
      </c>
      <c r="C39" s="14" t="str">
        <f>_xlfn.DISPIMG("ID_421C6605411A40B4BE082C7CB3D2A79E",1)</f>
        <v>=DISPIMG("ID_421C6605411A40B4BE082C7CB3D2A79E",1)</v>
      </c>
      <c r="D39" s="10" t="s">
        <v>266</v>
      </c>
      <c r="E39" s="10" t="s">
        <v>267</v>
      </c>
      <c r="F39" s="10" t="s">
        <v>219</v>
      </c>
      <c r="G39" s="88" t="s">
        <v>268</v>
      </c>
      <c r="H39" s="137" t="s">
        <v>269</v>
      </c>
      <c r="I39" s="14">
        <v>112.6</v>
      </c>
      <c r="J39" s="14">
        <v>40000</v>
      </c>
      <c r="K39" s="14">
        <v>60000</v>
      </c>
      <c r="L39" s="14">
        <v>80000</v>
      </c>
      <c r="M39" s="10" t="s">
        <v>270</v>
      </c>
      <c r="N39" s="30" t="s">
        <v>265</v>
      </c>
      <c r="O39" s="10" t="s">
        <v>29</v>
      </c>
    </row>
    <row r="40" s="4" customFormat="1" ht="40" customHeight="1" spans="1:15">
      <c r="A40" s="14" t="s">
        <v>219</v>
      </c>
      <c r="B40" s="14">
        <v>38</v>
      </c>
      <c r="C40" s="14" t="str">
        <f>_xlfn.DISPIMG("ID_1AD7FD21BEB54C18981E40DA34D8D2E3",1)</f>
        <v>=DISPIMG("ID_1AD7FD21BEB54C18981E40DA34D8D2E3",1)</v>
      </c>
      <c r="D40" s="10" t="s">
        <v>271</v>
      </c>
      <c r="E40" s="10">
        <v>5177877</v>
      </c>
      <c r="F40" s="14" t="s">
        <v>255</v>
      </c>
      <c r="G40" s="88" t="s">
        <v>272</v>
      </c>
      <c r="H40" s="137" t="s">
        <v>273</v>
      </c>
      <c r="I40" s="14">
        <v>145.2</v>
      </c>
      <c r="J40" s="14">
        <v>20000</v>
      </c>
      <c r="K40" s="14">
        <v>20000</v>
      </c>
      <c r="L40" s="14">
        <v>32000</v>
      </c>
      <c r="M40" s="53" t="s">
        <v>274</v>
      </c>
      <c r="N40" s="30" t="s">
        <v>275</v>
      </c>
      <c r="O40" s="10" t="s">
        <v>29</v>
      </c>
    </row>
    <row r="41" s="4" customFormat="1" ht="40" customHeight="1" spans="1:15">
      <c r="A41" s="14" t="s">
        <v>276</v>
      </c>
      <c r="B41" s="14">
        <v>39</v>
      </c>
      <c r="C41" s="14" t="str">
        <f>_xlfn.DISPIMG("ID_A1A5D79D24784993A8D9B3F666EA6192",1)</f>
        <v>=DISPIMG("ID_A1A5D79D24784993A8D9B3F666EA6192",1)</v>
      </c>
      <c r="D41" s="10" t="s">
        <v>277</v>
      </c>
      <c r="E41" s="10">
        <v>37893373</v>
      </c>
      <c r="F41" s="95" t="s">
        <v>278</v>
      </c>
      <c r="G41" s="88" t="s">
        <v>279</v>
      </c>
      <c r="H41" s="137" t="s">
        <v>280</v>
      </c>
      <c r="I41" s="14">
        <v>339.9</v>
      </c>
      <c r="J41" s="14">
        <v>70000</v>
      </c>
      <c r="K41" s="14">
        <v>90000</v>
      </c>
      <c r="L41" s="14">
        <v>90000</v>
      </c>
      <c r="M41" s="14" t="s">
        <v>281</v>
      </c>
      <c r="N41" s="30" t="s">
        <v>282</v>
      </c>
      <c r="O41" s="10" t="s">
        <v>283</v>
      </c>
    </row>
    <row r="42" s="4" customFormat="1" ht="40" customHeight="1" spans="1:15">
      <c r="A42" s="14" t="s">
        <v>276</v>
      </c>
      <c r="B42" s="14">
        <v>40</v>
      </c>
      <c r="C42" s="14" t="str">
        <f>_xlfn.DISPIMG("ID_3AEE1533498C42C682BDD6B9C65794AD",1)</f>
        <v>=DISPIMG("ID_3AEE1533498C42C682BDD6B9C65794AD",1)</v>
      </c>
      <c r="D42" s="10" t="s">
        <v>284</v>
      </c>
      <c r="E42" s="10">
        <v>790814775</v>
      </c>
      <c r="F42" s="10" t="s">
        <v>285</v>
      </c>
      <c r="G42" s="88" t="s">
        <v>286</v>
      </c>
      <c r="H42" s="14" t="s">
        <v>287</v>
      </c>
      <c r="I42" s="14">
        <v>144.6</v>
      </c>
      <c r="J42" s="14">
        <v>22000</v>
      </c>
      <c r="K42" s="14">
        <v>25000</v>
      </c>
      <c r="L42" s="14">
        <v>28000</v>
      </c>
      <c r="M42" s="14" t="s">
        <v>288</v>
      </c>
      <c r="N42" s="30" t="s">
        <v>289</v>
      </c>
      <c r="O42" s="10" t="s">
        <v>290</v>
      </c>
    </row>
    <row r="43" s="4" customFormat="1" ht="40" customHeight="1" spans="1:15">
      <c r="A43" s="14" t="s">
        <v>276</v>
      </c>
      <c r="B43" s="14">
        <v>41</v>
      </c>
      <c r="C43" s="14" t="str">
        <f>_xlfn.DISPIMG("ID_AB9FE4CF14C2406DAA3CF4CE8216C669",1)</f>
        <v>=DISPIMG("ID_AB9FE4CF14C2406DAA3CF4CE8216C669",1)</v>
      </c>
      <c r="D43" s="10" t="s">
        <v>291</v>
      </c>
      <c r="E43" s="10" t="s">
        <v>292</v>
      </c>
      <c r="F43" s="95" t="s">
        <v>285</v>
      </c>
      <c r="G43" s="88" t="s">
        <v>293</v>
      </c>
      <c r="H43" s="14" t="s">
        <v>294</v>
      </c>
      <c r="I43" s="14">
        <v>50.8</v>
      </c>
      <c r="J43" s="14">
        <v>8000</v>
      </c>
      <c r="K43" s="14">
        <v>12000</v>
      </c>
      <c r="L43" s="14">
        <v>15000</v>
      </c>
      <c r="M43" s="14" t="s">
        <v>295</v>
      </c>
      <c r="N43" s="30" t="s">
        <v>296</v>
      </c>
      <c r="O43" s="10" t="s">
        <v>29</v>
      </c>
    </row>
    <row r="44" s="4" customFormat="1" ht="40" customHeight="1" spans="1:15">
      <c r="A44" s="14" t="s">
        <v>276</v>
      </c>
      <c r="B44" s="14">
        <v>42</v>
      </c>
      <c r="C44" s="14" t="str">
        <f>_xlfn.DISPIMG("ID_A72D91D1F8AA4E5DB1D578D1F96213F5",1)</f>
        <v>=DISPIMG("ID_A72D91D1F8AA4E5DB1D578D1F96213F5",1)</v>
      </c>
      <c r="D44" s="10" t="s">
        <v>297</v>
      </c>
      <c r="E44" s="10" t="s">
        <v>298</v>
      </c>
      <c r="F44" s="10" t="s">
        <v>299</v>
      </c>
      <c r="G44" s="88" t="s">
        <v>300</v>
      </c>
      <c r="H44" s="14" t="s">
        <v>301</v>
      </c>
      <c r="I44" s="14">
        <v>31.4</v>
      </c>
      <c r="J44" s="14">
        <v>33000</v>
      </c>
      <c r="K44" s="14">
        <v>42000</v>
      </c>
      <c r="L44" s="14">
        <v>60000</v>
      </c>
      <c r="M44" s="14" t="s">
        <v>302</v>
      </c>
      <c r="N44" s="30" t="s">
        <v>303</v>
      </c>
      <c r="O44" s="10" t="s">
        <v>123</v>
      </c>
    </row>
    <row r="45" s="4" customFormat="1" ht="40" customHeight="1" spans="1:15">
      <c r="A45" s="14" t="s">
        <v>276</v>
      </c>
      <c r="B45" s="14">
        <v>43</v>
      </c>
      <c r="C45" s="14" t="str">
        <f>_xlfn.DISPIMG("ID_32FCB513C4484BA09259FA7A453BEE58",1)</f>
        <v>=DISPIMG("ID_32FCB513C4484BA09259FA7A453BEE58",1)</v>
      </c>
      <c r="D45" s="10" t="s">
        <v>304</v>
      </c>
      <c r="E45" s="10">
        <v>27201743838</v>
      </c>
      <c r="F45" s="95" t="s">
        <v>305</v>
      </c>
      <c r="G45" s="88" t="s">
        <v>306</v>
      </c>
      <c r="H45" s="137" t="s">
        <v>307</v>
      </c>
      <c r="I45" s="14">
        <v>14.4</v>
      </c>
      <c r="J45" s="14">
        <v>20000</v>
      </c>
      <c r="K45" s="14">
        <v>28000</v>
      </c>
      <c r="L45" s="14">
        <v>35000</v>
      </c>
      <c r="M45" s="14" t="s">
        <v>308</v>
      </c>
      <c r="N45" s="30" t="s">
        <v>309</v>
      </c>
      <c r="O45" s="10" t="s">
        <v>310</v>
      </c>
    </row>
    <row r="46" s="4" customFormat="1" ht="40" customHeight="1" spans="1:15">
      <c r="A46" s="14" t="s">
        <v>311</v>
      </c>
      <c r="B46" s="14">
        <v>44</v>
      </c>
      <c r="C46" s="14" t="str">
        <f>_xlfn.DISPIMG("ID_58CB13A978C944FEAE326BEF7E8454C2",1)</f>
        <v>=DISPIMG("ID_58CB13A978C944FEAE326BEF7E8454C2",1)</v>
      </c>
      <c r="D46" s="10" t="s">
        <v>312</v>
      </c>
      <c r="E46" s="10">
        <v>25081778</v>
      </c>
      <c r="F46" s="10" t="s">
        <v>313</v>
      </c>
      <c r="G46" s="88" t="s">
        <v>314</v>
      </c>
      <c r="H46" s="14" t="s">
        <v>315</v>
      </c>
      <c r="I46" s="14">
        <v>341.2</v>
      </c>
      <c r="J46" s="14" t="s">
        <v>35</v>
      </c>
      <c r="K46" s="14">
        <v>88000</v>
      </c>
      <c r="L46" s="14">
        <v>88000</v>
      </c>
      <c r="M46" s="14" t="s">
        <v>316</v>
      </c>
      <c r="N46" s="30" t="s">
        <v>317</v>
      </c>
      <c r="O46" s="10" t="s">
        <v>318</v>
      </c>
    </row>
    <row r="47" s="4" customFormat="1" ht="40" customHeight="1" spans="1:15">
      <c r="A47" s="14" t="s">
        <v>319</v>
      </c>
      <c r="B47" s="14">
        <v>45</v>
      </c>
      <c r="C47" s="14" t="str">
        <f>_xlfn.DISPIMG("ID_8BCE00600B2C4CC8B5E75810E8F2F99B",1)</f>
        <v>=DISPIMG("ID_8BCE00600B2C4CC8B5E75810E8F2F99B",1)</v>
      </c>
      <c r="D47" s="10" t="s">
        <v>320</v>
      </c>
      <c r="E47" s="10" t="s">
        <v>321</v>
      </c>
      <c r="F47" s="14" t="s">
        <v>322</v>
      </c>
      <c r="G47" s="88" t="s">
        <v>323</v>
      </c>
      <c r="H47" s="14" t="s">
        <v>324</v>
      </c>
      <c r="I47" s="14">
        <v>620.4</v>
      </c>
      <c r="J47" s="14">
        <v>88000</v>
      </c>
      <c r="K47" s="14">
        <v>99000</v>
      </c>
      <c r="L47" s="14">
        <v>135000</v>
      </c>
      <c r="M47" s="14" t="s">
        <v>325</v>
      </c>
      <c r="N47" s="30" t="s">
        <v>326</v>
      </c>
      <c r="O47" s="10" t="s">
        <v>29</v>
      </c>
    </row>
    <row r="48" s="4" customFormat="1" ht="40" customHeight="1" spans="1:15">
      <c r="A48" s="14" t="s">
        <v>327</v>
      </c>
      <c r="B48" s="14">
        <v>46</v>
      </c>
      <c r="C48" s="14" t="str">
        <f>_xlfn.DISPIMG("ID_B284ADA6329E4ED1A300CD8D71344BAD",1)</f>
        <v>=DISPIMG("ID_B284ADA6329E4ED1A300CD8D71344BAD",1)</v>
      </c>
      <c r="D48" s="10" t="s">
        <v>328</v>
      </c>
      <c r="E48" s="10">
        <v>67514482</v>
      </c>
      <c r="F48" s="10" t="s">
        <v>329</v>
      </c>
      <c r="G48" s="88" t="s">
        <v>330</v>
      </c>
      <c r="H48" s="14" t="s">
        <v>331</v>
      </c>
      <c r="I48" s="14">
        <v>215.2</v>
      </c>
      <c r="J48" s="14">
        <v>48000</v>
      </c>
      <c r="K48" s="14">
        <v>60000</v>
      </c>
      <c r="L48" s="14">
        <v>70000</v>
      </c>
      <c r="M48" s="14" t="s">
        <v>332</v>
      </c>
      <c r="N48" s="30" t="s">
        <v>333</v>
      </c>
      <c r="O48" s="10" t="s">
        <v>29</v>
      </c>
    </row>
    <row r="49" s="4" customFormat="1" ht="40" customHeight="1" spans="1:15">
      <c r="A49" s="14" t="s">
        <v>327</v>
      </c>
      <c r="B49" s="14">
        <v>47</v>
      </c>
      <c r="C49" s="14" t="str">
        <f>_xlfn.DISPIMG("ID_DE278334E28B49CCB87A3206F1ECC926",1)</f>
        <v>=DISPIMG("ID_DE278334E28B49CCB87A3206F1ECC926",1)</v>
      </c>
      <c r="D49" s="10" t="s">
        <v>334</v>
      </c>
      <c r="E49" s="10" t="s">
        <v>335</v>
      </c>
      <c r="F49" s="10" t="s">
        <v>327</v>
      </c>
      <c r="G49" s="88" t="s">
        <v>336</v>
      </c>
      <c r="H49" s="14" t="s">
        <v>337</v>
      </c>
      <c r="I49" s="14">
        <v>406</v>
      </c>
      <c r="J49" s="14">
        <v>50000</v>
      </c>
      <c r="K49" s="14">
        <v>60000</v>
      </c>
      <c r="L49" s="14">
        <v>70000</v>
      </c>
      <c r="M49" s="14" t="s">
        <v>338</v>
      </c>
      <c r="N49" s="30" t="s">
        <v>339</v>
      </c>
      <c r="O49" s="10" t="s">
        <v>340</v>
      </c>
    </row>
    <row r="50" s="4" customFormat="1" ht="40" customHeight="1" spans="1:15">
      <c r="A50" s="14" t="s">
        <v>327</v>
      </c>
      <c r="B50" s="14">
        <v>48</v>
      </c>
      <c r="C50" s="14" t="str">
        <f>_xlfn.DISPIMG("ID_84E09DBA04F449429C52A0F8BBF9511A",1)</f>
        <v>=DISPIMG("ID_84E09DBA04F449429C52A0F8BBF9511A",1)</v>
      </c>
      <c r="D50" s="10" t="s">
        <v>341</v>
      </c>
      <c r="E50" s="10">
        <v>25728100</v>
      </c>
      <c r="F50" s="32" t="s">
        <v>327</v>
      </c>
      <c r="G50" s="88" t="s">
        <v>342</v>
      </c>
      <c r="H50" s="14" t="s">
        <v>343</v>
      </c>
      <c r="I50" s="14">
        <v>158.8</v>
      </c>
      <c r="J50" s="14">
        <v>38000</v>
      </c>
      <c r="K50" s="14">
        <v>42000</v>
      </c>
      <c r="L50" s="14">
        <v>46000</v>
      </c>
      <c r="M50" s="14" t="s">
        <v>344</v>
      </c>
      <c r="N50" s="30" t="s">
        <v>345</v>
      </c>
      <c r="O50" s="10" t="s">
        <v>123</v>
      </c>
    </row>
    <row r="51" s="4" customFormat="1" ht="40" customHeight="1" spans="1:15">
      <c r="A51" s="14" t="s">
        <v>327</v>
      </c>
      <c r="B51" s="14">
        <v>49</v>
      </c>
      <c r="C51" s="14" t="str">
        <f>_xlfn.DISPIMG("ID_5A2303BEB2E64EB79F2228CF37EA448D",1)</f>
        <v>=DISPIMG("ID_5A2303BEB2E64EB79F2228CF37EA448D",1)</v>
      </c>
      <c r="D51" s="10" t="s">
        <v>346</v>
      </c>
      <c r="E51" s="10" t="s">
        <v>347</v>
      </c>
      <c r="F51" s="10" t="s">
        <v>327</v>
      </c>
      <c r="G51" s="88" t="s">
        <v>348</v>
      </c>
      <c r="H51" s="14" t="s">
        <v>349</v>
      </c>
      <c r="I51" s="14">
        <v>391.2</v>
      </c>
      <c r="J51" s="14">
        <v>32000</v>
      </c>
      <c r="K51" s="14">
        <v>49000</v>
      </c>
      <c r="L51" s="14">
        <v>75000</v>
      </c>
      <c r="M51" s="14" t="s">
        <v>350</v>
      </c>
      <c r="N51" s="30" t="s">
        <v>351</v>
      </c>
      <c r="O51" s="10" t="s">
        <v>123</v>
      </c>
    </row>
    <row r="52" s="4" customFormat="1" ht="40" customHeight="1" spans="1:15">
      <c r="A52" s="14" t="s">
        <v>327</v>
      </c>
      <c r="B52" s="14">
        <v>50</v>
      </c>
      <c r="C52" s="14" t="str">
        <f>_xlfn.DISPIMG("ID_C9083619E86C49BEB5745896BBD3B8AD",1)</f>
        <v>=DISPIMG("ID_C9083619E86C49BEB5745896BBD3B8AD",1)</v>
      </c>
      <c r="D52" s="10" t="s">
        <v>352</v>
      </c>
      <c r="E52" s="10" t="s">
        <v>353</v>
      </c>
      <c r="F52" s="32" t="s">
        <v>354</v>
      </c>
      <c r="G52" s="88" t="s">
        <v>355</v>
      </c>
      <c r="H52" s="14" t="s">
        <v>356</v>
      </c>
      <c r="I52" s="14">
        <v>51.7</v>
      </c>
      <c r="J52" s="14">
        <v>20000</v>
      </c>
      <c r="K52" s="14">
        <v>28000</v>
      </c>
      <c r="L52" s="14">
        <v>30000</v>
      </c>
      <c r="M52" s="14" t="s">
        <v>357</v>
      </c>
      <c r="N52" s="30" t="s">
        <v>358</v>
      </c>
      <c r="O52" s="10" t="s">
        <v>29</v>
      </c>
    </row>
    <row r="53" s="4" customFormat="1" ht="40" customHeight="1" spans="1:15">
      <c r="A53" s="14" t="s">
        <v>327</v>
      </c>
      <c r="B53" s="14">
        <v>51</v>
      </c>
      <c r="C53" s="14" t="str">
        <f>_xlfn.DISPIMG("ID_B04708EBD51D47E89C0F5A8CA1C42320",1)</f>
        <v>=DISPIMG("ID_B04708EBD51D47E89C0F5A8CA1C42320",1)</v>
      </c>
      <c r="D53" s="10" t="s">
        <v>359</v>
      </c>
      <c r="E53" s="10" t="s">
        <v>360</v>
      </c>
      <c r="F53" s="32" t="s">
        <v>99</v>
      </c>
      <c r="G53" s="88" t="s">
        <v>361</v>
      </c>
      <c r="H53" s="14" t="s">
        <v>362</v>
      </c>
      <c r="I53" s="14">
        <v>74.5</v>
      </c>
      <c r="J53" s="14">
        <v>15000</v>
      </c>
      <c r="K53" s="14">
        <v>25000</v>
      </c>
      <c r="L53" s="14">
        <v>29000</v>
      </c>
      <c r="M53" s="14" t="s">
        <v>363</v>
      </c>
      <c r="N53" s="30" t="s">
        <v>364</v>
      </c>
      <c r="O53" s="10" t="s">
        <v>365</v>
      </c>
    </row>
    <row r="54" s="4" customFormat="1" ht="40" customHeight="1" spans="1:15">
      <c r="A54" s="14" t="s">
        <v>327</v>
      </c>
      <c r="B54" s="14">
        <v>52</v>
      </c>
      <c r="C54" s="14" t="str">
        <f>_xlfn.DISPIMG("ID_612738D3F3D7428DA6E4E321C90CFF9C",1)</f>
        <v>=DISPIMG("ID_612738D3F3D7428DA6E4E321C90CFF9C",1)</v>
      </c>
      <c r="D54" s="10" t="s">
        <v>366</v>
      </c>
      <c r="E54" s="10" t="s">
        <v>367</v>
      </c>
      <c r="F54" s="10" t="s">
        <v>329</v>
      </c>
      <c r="G54" s="88" t="s">
        <v>368</v>
      </c>
      <c r="H54" s="14" t="s">
        <v>369</v>
      </c>
      <c r="I54" s="14">
        <v>180.8</v>
      </c>
      <c r="J54" s="14">
        <v>28000</v>
      </c>
      <c r="K54" s="14">
        <v>30000</v>
      </c>
      <c r="L54" s="14">
        <v>40000</v>
      </c>
      <c r="M54" s="14" t="s">
        <v>370</v>
      </c>
      <c r="N54" s="30" t="s">
        <v>371</v>
      </c>
      <c r="O54" s="10" t="s">
        <v>29</v>
      </c>
    </row>
    <row r="55" s="4" customFormat="1" ht="40" customHeight="1" spans="1:15">
      <c r="A55" s="14" t="s">
        <v>327</v>
      </c>
      <c r="B55" s="14">
        <v>53</v>
      </c>
      <c r="C55" s="14" t="str">
        <f>_xlfn.DISPIMG("ID_70F1F0FFC48B4E6CBAAB57AAD6082D8C",1)</f>
        <v>=DISPIMG("ID_70F1F0FFC48B4E6CBAAB57AAD6082D8C",1)</v>
      </c>
      <c r="D55" s="10" t="s">
        <v>372</v>
      </c>
      <c r="E55" s="10" t="s">
        <v>373</v>
      </c>
      <c r="F55" s="10" t="s">
        <v>327</v>
      </c>
      <c r="G55" s="88" t="s">
        <v>374</v>
      </c>
      <c r="H55" s="137" t="s">
        <v>375</v>
      </c>
      <c r="I55" s="14">
        <v>147.6</v>
      </c>
      <c r="J55" s="14">
        <v>38000</v>
      </c>
      <c r="K55" s="14">
        <v>38000</v>
      </c>
      <c r="L55" s="14">
        <v>48000</v>
      </c>
      <c r="M55" s="14" t="s">
        <v>376</v>
      </c>
      <c r="N55" s="30" t="s">
        <v>377</v>
      </c>
      <c r="O55" s="10" t="s">
        <v>29</v>
      </c>
    </row>
    <row r="56" s="4" customFormat="1" ht="40" customHeight="1" spans="1:15">
      <c r="A56" s="14" t="s">
        <v>327</v>
      </c>
      <c r="B56" s="14">
        <v>54</v>
      </c>
      <c r="C56" s="14" t="str">
        <f>_xlfn.DISPIMG("ID_792E1E57CCA94F6DA3311C7643148082",1)</f>
        <v>=DISPIMG("ID_792E1E57CCA94F6DA3311C7643148082",1)</v>
      </c>
      <c r="D56" s="10" t="s">
        <v>378</v>
      </c>
      <c r="E56" s="10" t="s">
        <v>379</v>
      </c>
      <c r="F56" s="10" t="s">
        <v>380</v>
      </c>
      <c r="G56" s="88" t="s">
        <v>381</v>
      </c>
      <c r="H56" s="14" t="s">
        <v>382</v>
      </c>
      <c r="I56" s="14">
        <v>43.8</v>
      </c>
      <c r="J56" s="14">
        <v>6000</v>
      </c>
      <c r="K56" s="14">
        <v>10000</v>
      </c>
      <c r="L56" s="14">
        <v>15000</v>
      </c>
      <c r="M56" s="14" t="s">
        <v>383</v>
      </c>
      <c r="N56" s="30" t="s">
        <v>35</v>
      </c>
      <c r="O56" s="10" t="s">
        <v>29</v>
      </c>
    </row>
    <row r="57" s="4" customFormat="1" ht="40" customHeight="1" spans="1:15">
      <c r="A57" s="14" t="s">
        <v>327</v>
      </c>
      <c r="B57" s="14">
        <v>55</v>
      </c>
      <c r="C57" s="14" t="str">
        <f>_xlfn.DISPIMG("ID_DCA7034AF09F4F6DBD560B7492489CE6",1)</f>
        <v>=DISPIMG("ID_DCA7034AF09F4F6DBD560B7492489CE6",1)</v>
      </c>
      <c r="D57" s="10" t="s">
        <v>384</v>
      </c>
      <c r="E57" s="10" t="s">
        <v>385</v>
      </c>
      <c r="F57" s="10" t="s">
        <v>380</v>
      </c>
      <c r="G57" s="88" t="s">
        <v>386</v>
      </c>
      <c r="H57" s="14" t="s">
        <v>387</v>
      </c>
      <c r="I57" s="14">
        <v>476.7</v>
      </c>
      <c r="J57" s="14">
        <v>50000</v>
      </c>
      <c r="K57" s="14">
        <v>62000</v>
      </c>
      <c r="L57" s="14">
        <v>76000</v>
      </c>
      <c r="M57" s="14" t="s">
        <v>388</v>
      </c>
      <c r="N57" s="30" t="s">
        <v>389</v>
      </c>
      <c r="O57" s="10" t="s">
        <v>29</v>
      </c>
    </row>
    <row r="58" s="4" customFormat="1" ht="40" customHeight="1" spans="1:15">
      <c r="A58" s="14" t="s">
        <v>327</v>
      </c>
      <c r="B58" s="14">
        <v>56</v>
      </c>
      <c r="C58" s="14" t="str">
        <f>_xlfn.DISPIMG("ID_A412230D60AB468488551983E18F68BC",1)</f>
        <v>=DISPIMG("ID_A412230D60AB468488551983E18F68BC",1)</v>
      </c>
      <c r="D58" s="10" t="s">
        <v>390</v>
      </c>
      <c r="E58" s="10">
        <v>97700283392</v>
      </c>
      <c r="F58" s="10" t="s">
        <v>391</v>
      </c>
      <c r="G58" s="88" t="s">
        <v>392</v>
      </c>
      <c r="H58" s="14" t="s">
        <v>393</v>
      </c>
      <c r="I58" s="14">
        <v>12.2</v>
      </c>
      <c r="J58" s="14">
        <v>8000</v>
      </c>
      <c r="K58" s="14">
        <v>12000</v>
      </c>
      <c r="L58" s="14">
        <v>15000</v>
      </c>
      <c r="M58" s="14" t="s">
        <v>394</v>
      </c>
      <c r="N58" s="30" t="s">
        <v>35</v>
      </c>
      <c r="O58" s="10" t="s">
        <v>29</v>
      </c>
    </row>
    <row r="59" s="4" customFormat="1" ht="40" customHeight="1" spans="1:15">
      <c r="A59" s="14" t="s">
        <v>395</v>
      </c>
      <c r="B59" s="14">
        <v>57</v>
      </c>
      <c r="C59" s="14" t="str">
        <f>_xlfn.DISPIMG("ID_04B9406E73AD45868CFDE025F1A67C64",1)</f>
        <v>=DISPIMG("ID_04B9406E73AD45868CFDE025F1A67C64",1)</v>
      </c>
      <c r="D59" s="10" t="s">
        <v>396</v>
      </c>
      <c r="E59" s="10">
        <v>20396292</v>
      </c>
      <c r="F59" s="10" t="s">
        <v>397</v>
      </c>
      <c r="G59" s="88" t="s">
        <v>398</v>
      </c>
      <c r="H59" s="14" t="s">
        <v>399</v>
      </c>
      <c r="I59" s="14">
        <v>131.8</v>
      </c>
      <c r="J59" s="14">
        <v>101000</v>
      </c>
      <c r="K59" s="14">
        <v>120000</v>
      </c>
      <c r="L59" s="14">
        <v>140000</v>
      </c>
      <c r="M59" s="14" t="s">
        <v>400</v>
      </c>
      <c r="N59" s="30" t="s">
        <v>401</v>
      </c>
      <c r="O59" s="10" t="s">
        <v>123</v>
      </c>
    </row>
    <row r="60" s="4" customFormat="1" ht="40" customHeight="1" spans="1:15">
      <c r="A60" s="14" t="s">
        <v>395</v>
      </c>
      <c r="B60" s="14">
        <v>58</v>
      </c>
      <c r="C60" s="14" t="str">
        <f>_xlfn.DISPIMG("ID_96F902CF6DC9447CA83C0F706D1423F1",1)</f>
        <v>=DISPIMG("ID_96F902CF6DC9447CA83C0F706D1423F1",1)</v>
      </c>
      <c r="D60" s="10" t="s">
        <v>402</v>
      </c>
      <c r="E60" s="10">
        <v>54263633927</v>
      </c>
      <c r="F60" s="10" t="s">
        <v>403</v>
      </c>
      <c r="G60" s="88" t="s">
        <v>404</v>
      </c>
      <c r="H60" s="14" t="s">
        <v>405</v>
      </c>
      <c r="I60" s="14">
        <v>154.7</v>
      </c>
      <c r="J60" s="14">
        <v>76000</v>
      </c>
      <c r="K60" s="14">
        <v>88000</v>
      </c>
      <c r="L60" s="14">
        <v>95000</v>
      </c>
      <c r="M60" s="14" t="s">
        <v>406</v>
      </c>
      <c r="N60" s="30" t="s">
        <v>407</v>
      </c>
      <c r="O60" s="10" t="s">
        <v>123</v>
      </c>
    </row>
    <row r="61" s="4" customFormat="1" ht="40" customHeight="1" spans="1:15">
      <c r="A61" s="14" t="s">
        <v>408</v>
      </c>
      <c r="B61" s="14">
        <v>59</v>
      </c>
      <c r="C61" s="14" t="str">
        <f>_xlfn.DISPIMG("ID_2A909E8A25084C82BBCCB7755957DE7A",1)</f>
        <v>=DISPIMG("ID_2A909E8A25084C82BBCCB7755957DE7A",1)</v>
      </c>
      <c r="D61" s="10" t="s">
        <v>409</v>
      </c>
      <c r="E61" s="10" t="s">
        <v>410</v>
      </c>
      <c r="F61" s="10" t="s">
        <v>411</v>
      </c>
      <c r="G61" s="88" t="s">
        <v>412</v>
      </c>
      <c r="H61" s="14" t="s">
        <v>413</v>
      </c>
      <c r="I61" s="14">
        <v>1119.4</v>
      </c>
      <c r="J61" s="14">
        <v>140000</v>
      </c>
      <c r="K61" s="14">
        <v>160000</v>
      </c>
      <c r="L61" s="14">
        <v>180000</v>
      </c>
      <c r="M61" s="14" t="s">
        <v>414</v>
      </c>
      <c r="N61" s="30" t="s">
        <v>415</v>
      </c>
      <c r="O61" s="10" t="s">
        <v>416</v>
      </c>
    </row>
    <row r="62" s="4" customFormat="1" ht="40" customHeight="1" spans="1:15">
      <c r="A62" s="14" t="s">
        <v>408</v>
      </c>
      <c r="B62" s="14">
        <v>60</v>
      </c>
      <c r="C62" s="14" t="str">
        <f>_xlfn.DISPIMG("ID_CD0F50CCCD824C92AFDEBB40BF3807E8",1)</f>
        <v>=DISPIMG("ID_CD0F50CCCD824C92AFDEBB40BF3807E8",1)</v>
      </c>
      <c r="D62" s="10" t="s">
        <v>417</v>
      </c>
      <c r="E62" s="10" t="s">
        <v>418</v>
      </c>
      <c r="F62" s="10" t="s">
        <v>419</v>
      </c>
      <c r="G62" s="88" t="s">
        <v>420</v>
      </c>
      <c r="H62" s="137" t="s">
        <v>421</v>
      </c>
      <c r="I62" s="14">
        <v>1046.6</v>
      </c>
      <c r="J62" s="14">
        <v>200000</v>
      </c>
      <c r="K62" s="14">
        <v>230000</v>
      </c>
      <c r="L62" s="14">
        <v>250000</v>
      </c>
      <c r="M62" s="14" t="s">
        <v>422</v>
      </c>
      <c r="N62" s="30" t="s">
        <v>423</v>
      </c>
      <c r="O62" s="10" t="s">
        <v>29</v>
      </c>
    </row>
    <row r="63" s="4" customFormat="1" ht="40" customHeight="1" spans="1:15">
      <c r="A63" s="14" t="s">
        <v>408</v>
      </c>
      <c r="B63" s="14">
        <v>61</v>
      </c>
      <c r="C63" s="14" t="str">
        <f>_xlfn.DISPIMG("ID_C98F879EDC69484D9C5E9A28A1388C45",1)</f>
        <v>=DISPIMG("ID_C98F879EDC69484D9C5E9A28A1388C45",1)</v>
      </c>
      <c r="D63" s="10" t="s">
        <v>424</v>
      </c>
      <c r="E63" s="10" t="s">
        <v>425</v>
      </c>
      <c r="F63" s="10" t="s">
        <v>426</v>
      </c>
      <c r="G63" s="88" t="s">
        <v>427</v>
      </c>
      <c r="H63" s="137" t="s">
        <v>428</v>
      </c>
      <c r="I63" s="14">
        <v>103.3</v>
      </c>
      <c r="J63" s="14">
        <v>35000</v>
      </c>
      <c r="K63" s="14">
        <v>40000</v>
      </c>
      <c r="L63" s="14">
        <v>42000</v>
      </c>
      <c r="M63" s="14" t="s">
        <v>429</v>
      </c>
      <c r="N63" s="30" t="s">
        <v>430</v>
      </c>
      <c r="O63" s="10" t="s">
        <v>29</v>
      </c>
    </row>
    <row r="64" s="4" customFormat="1" ht="40" customHeight="1" spans="1:15">
      <c r="A64" s="14" t="s">
        <v>408</v>
      </c>
      <c r="B64" s="14">
        <v>62</v>
      </c>
      <c r="C64" s="14" t="str">
        <f>_xlfn.DISPIMG("ID_DC126CE61D9344459D5C67F122FC46EE",1)</f>
        <v>=DISPIMG("ID_DC126CE61D9344459D5C67F122FC46EE",1)</v>
      </c>
      <c r="D64" s="10" t="s">
        <v>431</v>
      </c>
      <c r="E64" s="10" t="s">
        <v>432</v>
      </c>
      <c r="F64" s="10" t="s">
        <v>433</v>
      </c>
      <c r="G64" s="88" t="s">
        <v>434</v>
      </c>
      <c r="H64" s="14" t="s">
        <v>435</v>
      </c>
      <c r="I64" s="14">
        <v>66.6</v>
      </c>
      <c r="J64" s="14">
        <v>26000</v>
      </c>
      <c r="K64" s="14">
        <v>35000</v>
      </c>
      <c r="L64" s="14">
        <v>42000</v>
      </c>
      <c r="M64" s="14" t="s">
        <v>436</v>
      </c>
      <c r="N64" s="30" t="s">
        <v>437</v>
      </c>
      <c r="O64" s="10" t="s">
        <v>29</v>
      </c>
    </row>
    <row r="65" s="4" customFormat="1" ht="40" customHeight="1" spans="1:15">
      <c r="A65" s="14" t="s">
        <v>408</v>
      </c>
      <c r="B65" s="14">
        <v>63</v>
      </c>
      <c r="C65" s="14" t="str">
        <f>_xlfn.DISPIMG("ID_3CD4F91563CE4895B32DA173D5FDEF0F",1)</f>
        <v>=DISPIMG("ID_3CD4F91563CE4895B32DA173D5FDEF0F",1)</v>
      </c>
      <c r="D65" s="10" t="s">
        <v>438</v>
      </c>
      <c r="E65" s="10" t="s">
        <v>439</v>
      </c>
      <c r="F65" s="10" t="s">
        <v>408</v>
      </c>
      <c r="G65" s="88" t="s">
        <v>440</v>
      </c>
      <c r="H65" s="138" t="s">
        <v>441</v>
      </c>
      <c r="I65" s="14">
        <v>43.1</v>
      </c>
      <c r="J65" s="14">
        <v>31300</v>
      </c>
      <c r="K65" s="14">
        <v>45000</v>
      </c>
      <c r="L65" s="14">
        <v>50000</v>
      </c>
      <c r="M65" s="10" t="s">
        <v>442</v>
      </c>
      <c r="N65" s="30" t="s">
        <v>443</v>
      </c>
      <c r="O65" s="10" t="s">
        <v>29</v>
      </c>
    </row>
    <row r="66" s="4" customFormat="1" ht="40" customHeight="1" spans="1:15">
      <c r="A66" s="14" t="s">
        <v>408</v>
      </c>
      <c r="B66" s="14">
        <v>64</v>
      </c>
      <c r="C66" s="14" t="str">
        <f>_xlfn.DISPIMG("ID_B1AF27D69EFC45A7AFD3F8470C2DF902",1)</f>
        <v>=DISPIMG("ID_B1AF27D69EFC45A7AFD3F8470C2DF902",1)</v>
      </c>
      <c r="D66" s="10" t="s">
        <v>444</v>
      </c>
      <c r="E66" s="10" t="s">
        <v>445</v>
      </c>
      <c r="F66" s="10" t="s">
        <v>446</v>
      </c>
      <c r="G66" s="88" t="s">
        <v>447</v>
      </c>
      <c r="H66" s="137" t="s">
        <v>448</v>
      </c>
      <c r="I66" s="14">
        <v>187.5</v>
      </c>
      <c r="J66" s="14">
        <v>20000</v>
      </c>
      <c r="K66" s="14">
        <v>30000</v>
      </c>
      <c r="L66" s="14">
        <v>40000</v>
      </c>
      <c r="M66" s="14" t="s">
        <v>449</v>
      </c>
      <c r="N66" s="30" t="s">
        <v>450</v>
      </c>
      <c r="O66" s="10" t="s">
        <v>29</v>
      </c>
    </row>
    <row r="67" s="4" customFormat="1" ht="40" customHeight="1" spans="1:15">
      <c r="A67" s="14" t="s">
        <v>408</v>
      </c>
      <c r="B67" s="14">
        <v>65</v>
      </c>
      <c r="C67" s="14" t="str">
        <f>_xlfn.DISPIMG("ID_68EF059F627B44AD83A5B54EBDC5F0E9",1)</f>
        <v>=DISPIMG("ID_68EF059F627B44AD83A5B54EBDC5F0E9",1)</v>
      </c>
      <c r="D67" s="10" t="s">
        <v>451</v>
      </c>
      <c r="E67" s="10" t="s">
        <v>452</v>
      </c>
      <c r="F67" s="10" t="s">
        <v>66</v>
      </c>
      <c r="G67" s="88" t="s">
        <v>453</v>
      </c>
      <c r="H67" s="137" t="s">
        <v>454</v>
      </c>
      <c r="I67" s="14">
        <v>73.1</v>
      </c>
      <c r="J67" s="14">
        <v>10500</v>
      </c>
      <c r="K67" s="14">
        <v>15000</v>
      </c>
      <c r="L67" s="14">
        <v>18000</v>
      </c>
      <c r="M67" s="14" t="s">
        <v>455</v>
      </c>
      <c r="N67" s="30" t="s">
        <v>456</v>
      </c>
      <c r="O67" s="10" t="s">
        <v>290</v>
      </c>
    </row>
    <row r="68" s="4" customFormat="1" ht="40" customHeight="1" spans="1:15">
      <c r="A68" s="14" t="s">
        <v>408</v>
      </c>
      <c r="B68" s="14">
        <v>66</v>
      </c>
      <c r="C68" s="14" t="str">
        <f>_xlfn.DISPIMG("ID_A6F025CCCD2A49668E318B310BB2E213",1)</f>
        <v>=DISPIMG("ID_A6F025CCCD2A49668E318B310BB2E213",1)</v>
      </c>
      <c r="D68" s="10" t="s">
        <v>457</v>
      </c>
      <c r="E68" s="10" t="s">
        <v>458</v>
      </c>
      <c r="F68" s="10" t="s">
        <v>459</v>
      </c>
      <c r="G68" s="88" t="s">
        <v>460</v>
      </c>
      <c r="H68" s="137" t="s">
        <v>461</v>
      </c>
      <c r="I68" s="14">
        <v>182.2</v>
      </c>
      <c r="J68" s="14">
        <v>18000</v>
      </c>
      <c r="K68" s="14">
        <v>24000</v>
      </c>
      <c r="L68" s="14">
        <v>30000</v>
      </c>
      <c r="M68" s="14" t="s">
        <v>462</v>
      </c>
      <c r="N68" s="30" t="s">
        <v>463</v>
      </c>
      <c r="O68" s="10" t="s">
        <v>464</v>
      </c>
    </row>
    <row r="69" s="4" customFormat="1" ht="40" customHeight="1" spans="1:15">
      <c r="A69" s="14" t="s">
        <v>408</v>
      </c>
      <c r="B69" s="14">
        <v>67</v>
      </c>
      <c r="C69" s="14" t="str">
        <f>_xlfn.DISPIMG("ID_D3746F5F0C434E6C947859C6AE53CE2A",1)</f>
        <v>=DISPIMG("ID_D3746F5F0C434E6C947859C6AE53CE2A",1)</v>
      </c>
      <c r="D69" s="10" t="s">
        <v>465</v>
      </c>
      <c r="E69" s="10" t="s">
        <v>466</v>
      </c>
      <c r="F69" s="10" t="s">
        <v>467</v>
      </c>
      <c r="G69" s="88" t="s">
        <v>468</v>
      </c>
      <c r="H69" s="14" t="s">
        <v>469</v>
      </c>
      <c r="I69" s="14">
        <v>84</v>
      </c>
      <c r="J69" s="14">
        <v>35000</v>
      </c>
      <c r="K69" s="14">
        <v>45000</v>
      </c>
      <c r="L69" s="14">
        <v>65000</v>
      </c>
      <c r="M69" s="14" t="s">
        <v>470</v>
      </c>
      <c r="N69" s="30" t="s">
        <v>471</v>
      </c>
      <c r="O69" s="10" t="s">
        <v>472</v>
      </c>
    </row>
    <row r="70" s="4" customFormat="1" ht="40" customHeight="1" spans="1:15">
      <c r="A70" s="14" t="s">
        <v>408</v>
      </c>
      <c r="B70" s="14">
        <v>68</v>
      </c>
      <c r="C70" s="14" t="str">
        <f>_xlfn.DISPIMG("ID_5C96A558D2814A1081C1D1C7C29F22F8",1)</f>
        <v>=DISPIMG("ID_5C96A558D2814A1081C1D1C7C29F22F8",1)</v>
      </c>
      <c r="D70" s="10" t="s">
        <v>473</v>
      </c>
      <c r="E70" s="10" t="s">
        <v>474</v>
      </c>
      <c r="F70" s="10" t="s">
        <v>475</v>
      </c>
      <c r="G70" s="88" t="s">
        <v>476</v>
      </c>
      <c r="H70" s="14" t="s">
        <v>477</v>
      </c>
      <c r="I70" s="14">
        <v>128.4</v>
      </c>
      <c r="J70" s="14">
        <v>22000</v>
      </c>
      <c r="K70" s="14">
        <v>22000</v>
      </c>
      <c r="L70" s="14">
        <v>32500</v>
      </c>
      <c r="M70" s="14" t="s">
        <v>478</v>
      </c>
      <c r="N70" s="30" t="s">
        <v>479</v>
      </c>
      <c r="O70" s="10" t="s">
        <v>29</v>
      </c>
    </row>
    <row r="71" s="4" customFormat="1" ht="40" customHeight="1" spans="1:15">
      <c r="A71" s="14" t="s">
        <v>408</v>
      </c>
      <c r="B71" s="14">
        <v>69</v>
      </c>
      <c r="C71" s="14" t="str">
        <f>_xlfn.DISPIMG("ID_AD67692D60824374B3128ACC0AAAE321",1)</f>
        <v>=DISPIMG("ID_AD67692D60824374B3128ACC0AAAE321",1)</v>
      </c>
      <c r="D71" s="10" t="s">
        <v>480</v>
      </c>
      <c r="E71" s="10">
        <v>61264522222</v>
      </c>
      <c r="F71" s="10" t="s">
        <v>481</v>
      </c>
      <c r="G71" s="88" t="s">
        <v>482</v>
      </c>
      <c r="H71" s="14" t="s">
        <v>483</v>
      </c>
      <c r="I71" s="14">
        <v>52.4</v>
      </c>
      <c r="J71" s="14">
        <v>20000</v>
      </c>
      <c r="K71" s="14">
        <v>25000</v>
      </c>
      <c r="L71" s="14">
        <v>30000</v>
      </c>
      <c r="M71" s="14" t="s">
        <v>484</v>
      </c>
      <c r="N71" s="30" t="s">
        <v>485</v>
      </c>
      <c r="O71" s="10" t="s">
        <v>29</v>
      </c>
    </row>
    <row r="72" s="4" customFormat="1" ht="40" customHeight="1" spans="1:15">
      <c r="A72" s="14" t="s">
        <v>486</v>
      </c>
      <c r="B72" s="14">
        <v>70</v>
      </c>
      <c r="C72" s="14" t="str">
        <f>_xlfn.DISPIMG("ID_1E53894226F0447CA4D62FA5B8BA1118",1)</f>
        <v>=DISPIMG("ID_1E53894226F0447CA4D62FA5B8BA1118",1)</v>
      </c>
      <c r="D72" s="10" t="s">
        <v>487</v>
      </c>
      <c r="E72" s="10">
        <v>73352014725</v>
      </c>
      <c r="F72" s="10" t="s">
        <v>488</v>
      </c>
      <c r="G72" s="88" t="s">
        <v>489</v>
      </c>
      <c r="H72" s="137" t="s">
        <v>490</v>
      </c>
      <c r="I72" s="14">
        <v>131.5</v>
      </c>
      <c r="J72" s="14">
        <v>30000</v>
      </c>
      <c r="K72" s="14">
        <v>45000</v>
      </c>
      <c r="L72" s="14">
        <v>55000</v>
      </c>
      <c r="M72" s="14" t="s">
        <v>491</v>
      </c>
      <c r="N72" s="30" t="s">
        <v>492</v>
      </c>
      <c r="O72" s="10" t="s">
        <v>493</v>
      </c>
    </row>
    <row r="73" s="4" customFormat="1" ht="40" customHeight="1" spans="1:15">
      <c r="A73" s="14" t="s">
        <v>494</v>
      </c>
      <c r="B73" s="14">
        <v>71</v>
      </c>
      <c r="C73" s="14" t="str">
        <f>_xlfn.DISPIMG("ID_FEA892292C9F41DC88FCF6A565C5188F",1)</f>
        <v>=DISPIMG("ID_FEA892292C9F41DC88FCF6A565C5188F",1)</v>
      </c>
      <c r="D73" s="10" t="s">
        <v>495</v>
      </c>
      <c r="E73" s="10" t="s">
        <v>496</v>
      </c>
      <c r="F73" s="14" t="s">
        <v>497</v>
      </c>
      <c r="G73" s="88" t="s">
        <v>498</v>
      </c>
      <c r="H73" s="14" t="s">
        <v>499</v>
      </c>
      <c r="I73" s="14">
        <v>252.3</v>
      </c>
      <c r="J73" s="14">
        <v>26000</v>
      </c>
      <c r="K73" s="14">
        <v>31000</v>
      </c>
      <c r="L73" s="14">
        <v>40000</v>
      </c>
      <c r="M73" s="14" t="s">
        <v>500</v>
      </c>
      <c r="N73" s="30" t="s">
        <v>501</v>
      </c>
      <c r="O73" s="10" t="s">
        <v>29</v>
      </c>
    </row>
    <row r="74" s="4" customFormat="1" ht="40" customHeight="1" spans="1:15">
      <c r="A74" s="14" t="s">
        <v>494</v>
      </c>
      <c r="B74" s="14">
        <v>72</v>
      </c>
      <c r="C74" s="14" t="str">
        <f>_xlfn.DISPIMG("ID_9F4621F6D66A46568A4D563A930517A3",1)</f>
        <v>=DISPIMG("ID_9F4621F6D66A46568A4D563A930517A3",1)</v>
      </c>
      <c r="D74" s="10" t="s">
        <v>502</v>
      </c>
      <c r="E74" s="10" t="s">
        <v>503</v>
      </c>
      <c r="F74" s="32" t="s">
        <v>504</v>
      </c>
      <c r="G74" s="88" t="s">
        <v>505</v>
      </c>
      <c r="H74" s="137" t="s">
        <v>506</v>
      </c>
      <c r="I74" s="14">
        <v>25.8</v>
      </c>
      <c r="J74" s="14">
        <v>20000</v>
      </c>
      <c r="K74" s="14">
        <v>20000</v>
      </c>
      <c r="L74" s="14">
        <v>30000</v>
      </c>
      <c r="M74" s="32" t="s">
        <v>507</v>
      </c>
      <c r="N74" s="30" t="s">
        <v>35</v>
      </c>
      <c r="O74" s="10" t="s">
        <v>508</v>
      </c>
    </row>
    <row r="75" s="4" customFormat="1" ht="40" customHeight="1" spans="1:15">
      <c r="A75" s="14" t="s">
        <v>509</v>
      </c>
      <c r="B75" s="14">
        <v>73</v>
      </c>
      <c r="C75" s="14" t="str">
        <f>_xlfn.DISPIMG("ID_52EBCFE5F3D0462DA9A0ECFFC8F206C5",1)</f>
        <v>=DISPIMG("ID_52EBCFE5F3D0462DA9A0ECFFC8F206C5",1)</v>
      </c>
      <c r="D75" s="10" t="s">
        <v>510</v>
      </c>
      <c r="E75" s="10" t="s">
        <v>511</v>
      </c>
      <c r="F75" s="10" t="s">
        <v>99</v>
      </c>
      <c r="G75" s="88" t="s">
        <v>512</v>
      </c>
      <c r="H75" s="14" t="s">
        <v>513</v>
      </c>
      <c r="I75" s="14">
        <v>487.3</v>
      </c>
      <c r="J75" s="14">
        <v>50000</v>
      </c>
      <c r="K75" s="14">
        <v>68000</v>
      </c>
      <c r="L75" s="14">
        <v>80000</v>
      </c>
      <c r="M75" s="14" t="s">
        <v>514</v>
      </c>
      <c r="N75" s="30" t="s">
        <v>515</v>
      </c>
      <c r="O75" s="10" t="s">
        <v>29</v>
      </c>
    </row>
    <row r="76" s="4" customFormat="1" ht="40" customHeight="1" spans="1:15">
      <c r="A76" s="14" t="s">
        <v>509</v>
      </c>
      <c r="B76" s="14">
        <v>74</v>
      </c>
      <c r="C76" s="14" t="str">
        <f>_xlfn.DISPIMG("ID_3285FC649DDE43C7BA1BFEBEAE899BE5",1)</f>
        <v>=DISPIMG("ID_3285FC649DDE43C7BA1BFEBEAE899BE5",1)</v>
      </c>
      <c r="D76" s="10" t="s">
        <v>516</v>
      </c>
      <c r="E76" s="10">
        <v>179766600</v>
      </c>
      <c r="F76" s="32" t="s">
        <v>517</v>
      </c>
      <c r="G76" s="88" t="s">
        <v>518</v>
      </c>
      <c r="H76" s="14" t="s">
        <v>519</v>
      </c>
      <c r="I76" s="14">
        <v>292.6</v>
      </c>
      <c r="J76" s="14">
        <v>55000</v>
      </c>
      <c r="K76" s="14">
        <v>60000</v>
      </c>
      <c r="L76" s="14">
        <v>65000</v>
      </c>
      <c r="M76" s="14" t="s">
        <v>520</v>
      </c>
      <c r="N76" s="30" t="s">
        <v>521</v>
      </c>
      <c r="O76" s="10" t="s">
        <v>522</v>
      </c>
    </row>
    <row r="77" s="4" customFormat="1" ht="40" customHeight="1" spans="1:15">
      <c r="A77" s="14" t="s">
        <v>523</v>
      </c>
      <c r="B77" s="14">
        <v>75</v>
      </c>
      <c r="C77" s="14" t="str">
        <f>_xlfn.DISPIMG("ID_4AF7E3AAA5884175B7AE5FB4F8E9FF3A",1)</f>
        <v>=DISPIMG("ID_4AF7E3AAA5884175B7AE5FB4F8E9FF3A",1)</v>
      </c>
      <c r="D77" s="10" t="s">
        <v>524</v>
      </c>
      <c r="E77" s="10" t="s">
        <v>525</v>
      </c>
      <c r="F77" s="32" t="s">
        <v>526</v>
      </c>
      <c r="G77" s="88" t="s">
        <v>527</v>
      </c>
      <c r="H77" s="14" t="s">
        <v>528</v>
      </c>
      <c r="I77" s="14">
        <v>144</v>
      </c>
      <c r="J77" s="14">
        <v>35000</v>
      </c>
      <c r="K77" s="14">
        <v>45000</v>
      </c>
      <c r="L77" s="14">
        <v>50000</v>
      </c>
      <c r="M77" s="14" t="s">
        <v>529</v>
      </c>
      <c r="N77" s="30" t="s">
        <v>530</v>
      </c>
      <c r="O77" s="10" t="s">
        <v>29</v>
      </c>
    </row>
    <row r="78" s="4" customFormat="1" ht="40" customHeight="1" spans="1:15">
      <c r="A78" s="14" t="s">
        <v>531</v>
      </c>
      <c r="B78" s="14">
        <v>76</v>
      </c>
      <c r="C78" s="14" t="str">
        <f>_xlfn.DISPIMG("ID_6DDB3F0B8C864F73A8C54F8BBC2991AA",1)</f>
        <v>=DISPIMG("ID_6DDB3F0B8C864F73A8C54F8BBC2991AA",1)</v>
      </c>
      <c r="D78" s="10" t="s">
        <v>532</v>
      </c>
      <c r="E78" s="10">
        <v>117893265</v>
      </c>
      <c r="F78" s="32" t="s">
        <v>533</v>
      </c>
      <c r="G78" s="88" t="s">
        <v>534</v>
      </c>
      <c r="H78" s="14" t="s">
        <v>535</v>
      </c>
      <c r="I78" s="14">
        <v>544.2</v>
      </c>
      <c r="J78" s="14">
        <v>75000</v>
      </c>
      <c r="K78" s="14">
        <v>85000</v>
      </c>
      <c r="L78" s="14">
        <v>123500</v>
      </c>
      <c r="M78" s="14" t="s">
        <v>536</v>
      </c>
      <c r="N78" s="30" t="s">
        <v>537</v>
      </c>
      <c r="O78" s="10" t="s">
        <v>29</v>
      </c>
    </row>
    <row r="79" s="4" customFormat="1" ht="40" customHeight="1" spans="1:15">
      <c r="A79" s="14" t="s">
        <v>531</v>
      </c>
      <c r="B79" s="14">
        <v>77</v>
      </c>
      <c r="C79" s="14" t="str">
        <f>_xlfn.DISPIMG("ID_3590528A77D7476FB7E6DFF756D262DE",1)</f>
        <v>=DISPIMG("ID_3590528A77D7476FB7E6DFF756D262DE",1)</v>
      </c>
      <c r="D79" s="10" t="s">
        <v>538</v>
      </c>
      <c r="E79" s="10">
        <v>83826297424</v>
      </c>
      <c r="F79" s="10" t="s">
        <v>539</v>
      </c>
      <c r="G79" s="88" t="s">
        <v>540</v>
      </c>
      <c r="H79" s="137" t="s">
        <v>541</v>
      </c>
      <c r="I79" s="14">
        <v>67.2</v>
      </c>
      <c r="J79" s="14">
        <v>16000</v>
      </c>
      <c r="K79" s="14">
        <v>18000</v>
      </c>
      <c r="L79" s="14">
        <v>20000</v>
      </c>
      <c r="M79" s="14" t="s">
        <v>542</v>
      </c>
      <c r="N79" s="30" t="s">
        <v>543</v>
      </c>
      <c r="O79" s="10" t="s">
        <v>123</v>
      </c>
    </row>
    <row r="80" s="4" customFormat="1" ht="40" customHeight="1" spans="1:15">
      <c r="A80" s="14" t="s">
        <v>531</v>
      </c>
      <c r="B80" s="14">
        <v>78</v>
      </c>
      <c r="C80" s="14" t="str">
        <f>_xlfn.DISPIMG("ID_830D7BF9822C4C5DA11066C440555B66",1)</f>
        <v>=DISPIMG("ID_830D7BF9822C4C5DA11066C440555B66",1)</v>
      </c>
      <c r="D80" s="10" t="s">
        <v>544</v>
      </c>
      <c r="E80" s="10" t="s">
        <v>545</v>
      </c>
      <c r="F80" s="32" t="s">
        <v>546</v>
      </c>
      <c r="G80" s="88" t="s">
        <v>547</v>
      </c>
      <c r="H80" s="14" t="s">
        <v>548</v>
      </c>
      <c r="I80" s="14">
        <v>51.3</v>
      </c>
      <c r="J80" s="14">
        <v>15000</v>
      </c>
      <c r="K80" s="14">
        <v>18000</v>
      </c>
      <c r="L80" s="14">
        <v>22000</v>
      </c>
      <c r="M80" s="14" t="s">
        <v>549</v>
      </c>
      <c r="N80" s="30" t="s">
        <v>550</v>
      </c>
      <c r="O80" s="10" t="s">
        <v>29</v>
      </c>
    </row>
    <row r="81" s="4" customFormat="1" ht="40" customHeight="1" spans="1:15">
      <c r="A81" s="14" t="s">
        <v>531</v>
      </c>
      <c r="B81" s="14">
        <v>79</v>
      </c>
      <c r="C81" s="14" t="str">
        <f>_xlfn.DISPIMG("ID_7B85263DD4C34EB09E8EAAB6FD778BC0",1)</f>
        <v>=DISPIMG("ID_7B85263DD4C34EB09E8EAAB6FD778BC0",1)</v>
      </c>
      <c r="D81" s="10" t="s">
        <v>551</v>
      </c>
      <c r="E81" s="10" t="s">
        <v>552</v>
      </c>
      <c r="F81" s="10" t="s">
        <v>553</v>
      </c>
      <c r="G81" s="88" t="s">
        <v>554</v>
      </c>
      <c r="H81" s="14" t="s">
        <v>555</v>
      </c>
      <c r="I81" s="14">
        <v>39.2</v>
      </c>
      <c r="J81" s="14">
        <v>22000</v>
      </c>
      <c r="K81" s="14">
        <v>25000</v>
      </c>
      <c r="L81" s="14">
        <v>28000</v>
      </c>
      <c r="M81" s="14" t="s">
        <v>556</v>
      </c>
      <c r="N81" s="30" t="s">
        <v>557</v>
      </c>
      <c r="O81" s="10" t="s">
        <v>29</v>
      </c>
    </row>
    <row r="82" s="4" customFormat="1" ht="40" customHeight="1" spans="1:15">
      <c r="A82" s="14" t="s">
        <v>531</v>
      </c>
      <c r="B82" s="14">
        <v>80</v>
      </c>
      <c r="C82" s="14" t="str">
        <f>_xlfn.DISPIMG("ID_1854D7164B524CD2A6F27AFCD5B8ADB0",1)</f>
        <v>=DISPIMG("ID_1854D7164B524CD2A6F27AFCD5B8ADB0",1)</v>
      </c>
      <c r="D82" s="10" t="s">
        <v>558</v>
      </c>
      <c r="E82" s="10">
        <v>1580309688</v>
      </c>
      <c r="F82" s="32" t="s">
        <v>533</v>
      </c>
      <c r="G82" s="88" t="s">
        <v>559</v>
      </c>
      <c r="H82" s="14" t="s">
        <v>560</v>
      </c>
      <c r="I82" s="14">
        <v>30.9</v>
      </c>
      <c r="J82" s="14">
        <v>15000</v>
      </c>
      <c r="K82" s="14">
        <v>18000</v>
      </c>
      <c r="L82" s="14">
        <v>20000</v>
      </c>
      <c r="M82" s="14" t="s">
        <v>561</v>
      </c>
      <c r="N82" s="30" t="s">
        <v>562</v>
      </c>
      <c r="O82" s="10" t="s">
        <v>290</v>
      </c>
    </row>
    <row r="83" s="4" customFormat="1" ht="40" customHeight="1" spans="1:15">
      <c r="A83" s="14" t="s">
        <v>531</v>
      </c>
      <c r="B83" s="14">
        <v>81</v>
      </c>
      <c r="C83" s="14" t="str">
        <f>_xlfn.DISPIMG("ID_AE9EE02D9381402A8221747B347CE141",1)</f>
        <v>=DISPIMG("ID_AE9EE02D9381402A8221747B347CE141",1)</v>
      </c>
      <c r="D83" s="10" t="s">
        <v>563</v>
      </c>
      <c r="E83" s="10" t="s">
        <v>564</v>
      </c>
      <c r="F83" s="10" t="s">
        <v>565</v>
      </c>
      <c r="G83" s="88" t="s">
        <v>566</v>
      </c>
      <c r="H83" s="14" t="s">
        <v>567</v>
      </c>
      <c r="I83" s="14">
        <v>65.5</v>
      </c>
      <c r="J83" s="14">
        <v>25000</v>
      </c>
      <c r="K83" s="14">
        <v>30000</v>
      </c>
      <c r="L83" s="14">
        <v>50000</v>
      </c>
      <c r="M83" s="14" t="s">
        <v>568</v>
      </c>
      <c r="N83" s="30" t="s">
        <v>569</v>
      </c>
      <c r="O83" s="10" t="s">
        <v>29</v>
      </c>
    </row>
    <row r="84" s="4" customFormat="1" ht="40" customHeight="1" spans="1:15">
      <c r="A84" s="14" t="s">
        <v>531</v>
      </c>
      <c r="B84" s="14">
        <v>82</v>
      </c>
      <c r="C84" s="14" t="str">
        <f>_xlfn.DISPIMG("ID_EEBF5E77A1DE4AEEB8510110E4CA81D1",1)</f>
        <v>=DISPIMG("ID_EEBF5E77A1DE4AEEB8510110E4CA81D1",1)</v>
      </c>
      <c r="D84" s="10" t="s">
        <v>570</v>
      </c>
      <c r="E84" s="10" t="s">
        <v>571</v>
      </c>
      <c r="F84" s="10" t="s">
        <v>572</v>
      </c>
      <c r="G84" s="88" t="s">
        <v>573</v>
      </c>
      <c r="H84" s="137" t="s">
        <v>574</v>
      </c>
      <c r="I84" s="14">
        <v>3.6</v>
      </c>
      <c r="J84" s="14" t="s">
        <v>35</v>
      </c>
      <c r="K84" s="14">
        <v>10000</v>
      </c>
      <c r="L84" s="14">
        <v>15000</v>
      </c>
      <c r="M84" s="14" t="s">
        <v>575</v>
      </c>
      <c r="N84" s="30" t="s">
        <v>576</v>
      </c>
      <c r="O84" s="10" t="s">
        <v>29</v>
      </c>
    </row>
    <row r="85" s="4" customFormat="1" ht="40" customHeight="1" spans="1:15">
      <c r="A85" s="14" t="s">
        <v>531</v>
      </c>
      <c r="B85" s="14">
        <v>83</v>
      </c>
      <c r="C85" s="14" t="str">
        <f>_xlfn.DISPIMG("ID_ED073BEACC4B4289BE7B1955B90F4F9B",1)</f>
        <v>=DISPIMG("ID_ED073BEACC4B4289BE7B1955B90F4F9B",1)</v>
      </c>
      <c r="D85" s="10" t="s">
        <v>577</v>
      </c>
      <c r="E85" s="10">
        <v>979163054</v>
      </c>
      <c r="F85" s="32" t="s">
        <v>578</v>
      </c>
      <c r="G85" s="88" t="s">
        <v>579</v>
      </c>
      <c r="H85" s="137" t="s">
        <v>580</v>
      </c>
      <c r="I85" s="14">
        <v>171</v>
      </c>
      <c r="J85" s="14">
        <v>200000</v>
      </c>
      <c r="K85" s="14">
        <v>250000</v>
      </c>
      <c r="L85" s="14">
        <v>300000</v>
      </c>
      <c r="M85" s="14" t="s">
        <v>581</v>
      </c>
      <c r="N85" s="30" t="s">
        <v>582</v>
      </c>
      <c r="O85" s="10" t="s">
        <v>508</v>
      </c>
    </row>
    <row r="86" s="4" customFormat="1" ht="40" customHeight="1" spans="1:15">
      <c r="A86" s="14" t="s">
        <v>531</v>
      </c>
      <c r="B86" s="14">
        <v>84</v>
      </c>
      <c r="C86" s="14" t="str">
        <f>_xlfn.DISPIMG("ID_F6D59909EC8E4705B1B025EE17EC6939",1)</f>
        <v>=DISPIMG("ID_F6D59909EC8E4705B1B025EE17EC6939",1)</v>
      </c>
      <c r="D86" s="10" t="s">
        <v>583</v>
      </c>
      <c r="E86" s="10" t="s">
        <v>584</v>
      </c>
      <c r="F86" s="10" t="s">
        <v>578</v>
      </c>
      <c r="G86" s="88" t="s">
        <v>585</v>
      </c>
      <c r="H86" s="137" t="s">
        <v>586</v>
      </c>
      <c r="I86" s="14">
        <v>89.3</v>
      </c>
      <c r="J86" s="14">
        <v>50000</v>
      </c>
      <c r="K86" s="14">
        <v>80000</v>
      </c>
      <c r="L86" s="14">
        <v>120000</v>
      </c>
      <c r="M86" s="14" t="s">
        <v>587</v>
      </c>
      <c r="N86" s="30" t="s">
        <v>35</v>
      </c>
      <c r="O86" s="10" t="s">
        <v>508</v>
      </c>
    </row>
    <row r="87" s="4" customFormat="1" ht="40" customHeight="1" spans="1:15">
      <c r="A87" s="14" t="s">
        <v>531</v>
      </c>
      <c r="B87" s="14">
        <v>85</v>
      </c>
      <c r="C87" s="14" t="str">
        <f>_xlfn.DISPIMG("ID_7E536C157BFD4F9ABED710D9123262B6",1)</f>
        <v>=DISPIMG("ID_7E536C157BFD4F9ABED710D9123262B6",1)</v>
      </c>
      <c r="D87" s="10" t="s">
        <v>588</v>
      </c>
      <c r="E87" s="10" t="s">
        <v>589</v>
      </c>
      <c r="F87" s="32" t="s">
        <v>99</v>
      </c>
      <c r="G87" s="88" t="s">
        <v>590</v>
      </c>
      <c r="H87" s="14" t="s">
        <v>591</v>
      </c>
      <c r="I87" s="14">
        <v>45.7</v>
      </c>
      <c r="J87" s="14">
        <v>30000</v>
      </c>
      <c r="K87" s="14">
        <v>30000</v>
      </c>
      <c r="L87" s="14">
        <v>40000</v>
      </c>
      <c r="M87" s="14" t="s">
        <v>592</v>
      </c>
      <c r="N87" s="30" t="s">
        <v>593</v>
      </c>
      <c r="O87" s="10" t="s">
        <v>29</v>
      </c>
    </row>
    <row r="88" s="4" customFormat="1" ht="40" customHeight="1" spans="1:15">
      <c r="A88" s="14" t="s">
        <v>594</v>
      </c>
      <c r="B88" s="14">
        <v>86</v>
      </c>
      <c r="C88" s="14" t="str">
        <f>_xlfn.DISPIMG("ID_12E16E372ABA46788EC8ADC2BD3140A1",1)</f>
        <v>=DISPIMG("ID_12E16E372ABA46788EC8ADC2BD3140A1",1)</v>
      </c>
      <c r="D88" s="10" t="s">
        <v>595</v>
      </c>
      <c r="E88" s="10">
        <v>76006290733</v>
      </c>
      <c r="F88" s="14" t="s">
        <v>596</v>
      </c>
      <c r="G88" s="88" t="s">
        <v>597</v>
      </c>
      <c r="H88" s="137" t="s">
        <v>598</v>
      </c>
      <c r="I88" s="14">
        <v>60.8</v>
      </c>
      <c r="J88" s="14">
        <v>18000</v>
      </c>
      <c r="K88" s="14">
        <v>20000</v>
      </c>
      <c r="L88" s="14">
        <v>30000</v>
      </c>
      <c r="M88" s="14" t="s">
        <v>599</v>
      </c>
      <c r="N88" s="30" t="s">
        <v>600</v>
      </c>
      <c r="O88" s="10" t="s">
        <v>601</v>
      </c>
    </row>
    <row r="89" s="4" customFormat="1" ht="40" customHeight="1" spans="1:15">
      <c r="A89" s="14" t="s">
        <v>602</v>
      </c>
      <c r="B89" s="14">
        <v>87</v>
      </c>
      <c r="C89" s="14" t="str">
        <f>_xlfn.DISPIMG("ID_AB48B69CFF0E4D1489CF29B96309937F",1)</f>
        <v>=DISPIMG("ID_AB48B69CFF0E4D1489CF29B96309937F",1)</v>
      </c>
      <c r="D89" s="10" t="s">
        <v>603</v>
      </c>
      <c r="E89" s="10" t="s">
        <v>604</v>
      </c>
      <c r="F89" s="32" t="s">
        <v>605</v>
      </c>
      <c r="G89" s="88" t="s">
        <v>606</v>
      </c>
      <c r="H89" s="14" t="s">
        <v>607</v>
      </c>
      <c r="I89" s="14">
        <v>300.9</v>
      </c>
      <c r="J89" s="14">
        <v>42000</v>
      </c>
      <c r="K89" s="14">
        <v>48000</v>
      </c>
      <c r="L89" s="14">
        <v>63000</v>
      </c>
      <c r="M89" s="14" t="s">
        <v>608</v>
      </c>
      <c r="N89" s="30" t="s">
        <v>609</v>
      </c>
      <c r="O89" s="10" t="s">
        <v>29</v>
      </c>
    </row>
    <row r="90" s="4" customFormat="1" ht="40" customHeight="1" spans="1:15">
      <c r="A90" s="14" t="s">
        <v>602</v>
      </c>
      <c r="B90" s="14">
        <v>88</v>
      </c>
      <c r="C90" s="14" t="str">
        <f>_xlfn.DISPIMG("ID_828C5A95391C4F088361F5927EE1042B",1)</f>
        <v>=DISPIMG("ID_828C5A95391C4F088361F5927EE1042B",1)</v>
      </c>
      <c r="D90" s="10" t="s">
        <v>610</v>
      </c>
      <c r="E90" s="10" t="s">
        <v>611</v>
      </c>
      <c r="F90" s="10" t="s">
        <v>612</v>
      </c>
      <c r="G90" s="88" t="s">
        <v>613</v>
      </c>
      <c r="H90" s="137" t="s">
        <v>614</v>
      </c>
      <c r="I90" s="14">
        <v>131</v>
      </c>
      <c r="J90" s="14">
        <v>8000</v>
      </c>
      <c r="K90" s="14">
        <v>10000</v>
      </c>
      <c r="L90" s="14">
        <v>13000</v>
      </c>
      <c r="M90" s="14" t="s">
        <v>615</v>
      </c>
      <c r="N90" s="30" t="s">
        <v>616</v>
      </c>
      <c r="O90" s="10" t="s">
        <v>29</v>
      </c>
    </row>
    <row r="91" s="4" customFormat="1" ht="40" customHeight="1" spans="1:15">
      <c r="A91" s="14" t="s">
        <v>602</v>
      </c>
      <c r="B91" s="14">
        <v>89</v>
      </c>
      <c r="C91" s="14" t="str">
        <f>_xlfn.DISPIMG("ID_D8999301ECE74ADC88F016B6B888ED40",1)</f>
        <v>=DISPIMG("ID_D8999301ECE74ADC88F016B6B888ED40",1)</v>
      </c>
      <c r="D91" s="10" t="s">
        <v>617</v>
      </c>
      <c r="E91" s="10" t="s">
        <v>618</v>
      </c>
      <c r="F91" s="32" t="s">
        <v>612</v>
      </c>
      <c r="G91" s="88" t="s">
        <v>619</v>
      </c>
      <c r="H91" s="14" t="s">
        <v>620</v>
      </c>
      <c r="I91" s="14">
        <v>198.6</v>
      </c>
      <c r="J91" s="14">
        <v>15000</v>
      </c>
      <c r="K91" s="14">
        <v>20000</v>
      </c>
      <c r="L91" s="14">
        <v>26000</v>
      </c>
      <c r="M91" s="14" t="s">
        <v>621</v>
      </c>
      <c r="N91" s="30" t="s">
        <v>622</v>
      </c>
      <c r="O91" s="10" t="s">
        <v>623</v>
      </c>
    </row>
    <row r="92" s="4" customFormat="1" ht="40" customHeight="1" spans="1:15">
      <c r="A92" s="14" t="s">
        <v>602</v>
      </c>
      <c r="B92" s="14">
        <v>90</v>
      </c>
      <c r="C92" s="14" t="str">
        <f>_xlfn.DISPIMG("ID_BFD3B791873840F7A6BD274172DDF735",1)</f>
        <v>=DISPIMG("ID_BFD3B791873840F7A6BD274172DDF735",1)</v>
      </c>
      <c r="D92" s="10" t="s">
        <v>624</v>
      </c>
      <c r="E92" s="10" t="s">
        <v>625</v>
      </c>
      <c r="F92" s="10" t="s">
        <v>602</v>
      </c>
      <c r="G92" s="88" t="s">
        <v>626</v>
      </c>
      <c r="H92" s="14" t="s">
        <v>627</v>
      </c>
      <c r="I92" s="14">
        <v>183.4</v>
      </c>
      <c r="J92" s="14">
        <v>10000</v>
      </c>
      <c r="K92" s="14">
        <v>18000</v>
      </c>
      <c r="L92" s="14">
        <v>28000</v>
      </c>
      <c r="M92" s="14" t="s">
        <v>628</v>
      </c>
      <c r="N92" s="30" t="s">
        <v>629</v>
      </c>
      <c r="O92" s="10" t="s">
        <v>29</v>
      </c>
    </row>
    <row r="93" s="4" customFormat="1" ht="40" customHeight="1" spans="1:15">
      <c r="A93" s="14" t="s">
        <v>602</v>
      </c>
      <c r="B93" s="14">
        <v>91</v>
      </c>
      <c r="C93" s="14" t="str">
        <f>_xlfn.DISPIMG("ID_AF6E410C2CC14F758A8CC5E1322C25C2",1)</f>
        <v>=DISPIMG("ID_AF6E410C2CC14F758A8CC5E1322C25C2",1)</v>
      </c>
      <c r="D93" s="10" t="s">
        <v>630</v>
      </c>
      <c r="E93" s="10" t="s">
        <v>631</v>
      </c>
      <c r="F93" s="32" t="s">
        <v>612</v>
      </c>
      <c r="G93" s="88" t="s">
        <v>632</v>
      </c>
      <c r="H93" s="14" t="s">
        <v>633</v>
      </c>
      <c r="I93" s="14">
        <v>216.9</v>
      </c>
      <c r="J93" s="14">
        <v>24000</v>
      </c>
      <c r="K93" s="14">
        <v>28000</v>
      </c>
      <c r="L93" s="14">
        <v>32000</v>
      </c>
      <c r="M93" s="14" t="s">
        <v>634</v>
      </c>
      <c r="N93" s="30" t="s">
        <v>635</v>
      </c>
      <c r="O93" s="10" t="s">
        <v>29</v>
      </c>
    </row>
    <row r="94" s="4" customFormat="1" ht="40" customHeight="1" spans="1:15">
      <c r="A94" s="14" t="s">
        <v>602</v>
      </c>
      <c r="B94" s="14">
        <v>92</v>
      </c>
      <c r="C94" s="14" t="str">
        <f>_xlfn.DISPIMG("ID_6B6583973CE844BDB3AB41AFA4B1C82E",1)</f>
        <v>=DISPIMG("ID_6B6583973CE844BDB3AB41AFA4B1C82E",1)</v>
      </c>
      <c r="D94" s="10" t="s">
        <v>636</v>
      </c>
      <c r="E94" s="10">
        <v>32909938645</v>
      </c>
      <c r="F94" s="10" t="s">
        <v>602</v>
      </c>
      <c r="G94" s="88" t="s">
        <v>637</v>
      </c>
      <c r="H94" s="14" t="s">
        <v>638</v>
      </c>
      <c r="I94" s="14">
        <v>110.9</v>
      </c>
      <c r="J94" s="14">
        <v>12000</v>
      </c>
      <c r="K94" s="14">
        <v>18000</v>
      </c>
      <c r="L94" s="14">
        <v>26000</v>
      </c>
      <c r="M94" s="14" t="s">
        <v>639</v>
      </c>
      <c r="N94" s="30" t="s">
        <v>640</v>
      </c>
      <c r="O94" s="10" t="s">
        <v>29</v>
      </c>
    </row>
    <row r="95" s="4" customFormat="1" ht="40" customHeight="1" spans="1:15">
      <c r="A95" s="14" t="s">
        <v>602</v>
      </c>
      <c r="B95" s="14">
        <v>93</v>
      </c>
      <c r="C95" s="14" t="str">
        <f>_xlfn.DISPIMG("ID_1E3496E9C6C14248A4AB0CED55EB7B22",1)</f>
        <v>=DISPIMG("ID_1E3496E9C6C14248A4AB0CED55EB7B22",1)</v>
      </c>
      <c r="D95" s="10" t="s">
        <v>641</v>
      </c>
      <c r="E95" s="10" t="s">
        <v>642</v>
      </c>
      <c r="F95" s="32" t="s">
        <v>602</v>
      </c>
      <c r="G95" s="88" t="s">
        <v>643</v>
      </c>
      <c r="H95" s="14" t="s">
        <v>644</v>
      </c>
      <c r="I95" s="14">
        <v>36.1</v>
      </c>
      <c r="J95" s="14">
        <v>6000</v>
      </c>
      <c r="K95" s="14">
        <v>8000</v>
      </c>
      <c r="L95" s="14">
        <v>9500</v>
      </c>
      <c r="M95" s="14" t="s">
        <v>645</v>
      </c>
      <c r="N95" s="30" t="s">
        <v>646</v>
      </c>
      <c r="O95" s="10" t="s">
        <v>29</v>
      </c>
    </row>
    <row r="96" s="4" customFormat="1" ht="40" customHeight="1" spans="1:15">
      <c r="A96" s="14" t="s">
        <v>602</v>
      </c>
      <c r="B96" s="14">
        <v>94</v>
      </c>
      <c r="C96" s="14" t="str">
        <f>_xlfn.DISPIMG("ID_1DD451BE884443BD89AF331DE5850639",1)</f>
        <v>=DISPIMG("ID_1DD451BE884443BD89AF331DE5850639",1)</v>
      </c>
      <c r="D96" s="10" t="s">
        <v>647</v>
      </c>
      <c r="E96" s="10" t="s">
        <v>648</v>
      </c>
      <c r="F96" s="10" t="s">
        <v>602</v>
      </c>
      <c r="G96" s="88" t="s">
        <v>649</v>
      </c>
      <c r="H96" s="14" t="s">
        <v>650</v>
      </c>
      <c r="I96" s="14">
        <v>238.4</v>
      </c>
      <c r="J96" s="14">
        <v>20000</v>
      </c>
      <c r="K96" s="14">
        <v>28000</v>
      </c>
      <c r="L96" s="14">
        <v>38000</v>
      </c>
      <c r="M96" s="14" t="s">
        <v>651</v>
      </c>
      <c r="N96" s="30" t="s">
        <v>652</v>
      </c>
      <c r="O96" s="10" t="s">
        <v>29</v>
      </c>
    </row>
    <row r="97" s="4" customFormat="1" ht="40" customHeight="1" spans="1:15">
      <c r="A97" s="14" t="s">
        <v>602</v>
      </c>
      <c r="B97" s="14">
        <v>95</v>
      </c>
      <c r="C97" s="14" t="str">
        <f>_xlfn.DISPIMG("ID_AE0FADB7180045B4A3DFEFA8B30AE612",1)</f>
        <v>=DISPIMG("ID_AE0FADB7180045B4A3DFEFA8B30AE612",1)</v>
      </c>
      <c r="D97" s="10" t="s">
        <v>653</v>
      </c>
      <c r="E97" s="10">
        <v>4538698</v>
      </c>
      <c r="F97" s="10" t="s">
        <v>654</v>
      </c>
      <c r="G97" s="88" t="s">
        <v>655</v>
      </c>
      <c r="H97" s="14" t="s">
        <v>656</v>
      </c>
      <c r="I97" s="14">
        <v>347.4</v>
      </c>
      <c r="J97" s="14">
        <v>40000</v>
      </c>
      <c r="K97" s="14">
        <v>55000</v>
      </c>
      <c r="L97" s="14">
        <v>65000</v>
      </c>
      <c r="M97" s="14" t="s">
        <v>657</v>
      </c>
      <c r="N97" s="30" t="s">
        <v>658</v>
      </c>
      <c r="O97" s="10" t="s">
        <v>29</v>
      </c>
    </row>
    <row r="98" s="4" customFormat="1" ht="40" customHeight="1" spans="1:15">
      <c r="A98" s="20" t="s">
        <v>659</v>
      </c>
      <c r="B98" s="20">
        <v>96</v>
      </c>
      <c r="C98" s="20" t="str">
        <f>_xlfn.DISPIMG("ID_BF700872A3654B01A3903F22374E32CF",1)</f>
        <v>=DISPIMG("ID_BF700872A3654B01A3903F22374E32CF",1)</v>
      </c>
      <c r="D98" s="16" t="s">
        <v>660</v>
      </c>
      <c r="E98" s="16" t="s">
        <v>661</v>
      </c>
      <c r="F98" s="16" t="s">
        <v>662</v>
      </c>
      <c r="G98" s="90" t="s">
        <v>663</v>
      </c>
      <c r="H98" s="139" t="s">
        <v>664</v>
      </c>
      <c r="I98" s="20">
        <v>54.5</v>
      </c>
      <c r="J98" s="20">
        <v>8000</v>
      </c>
      <c r="K98" s="20">
        <v>10000</v>
      </c>
      <c r="L98" s="20">
        <v>13000</v>
      </c>
      <c r="M98" s="20" t="s">
        <v>665</v>
      </c>
      <c r="N98" s="35" t="s">
        <v>666</v>
      </c>
      <c r="O98" s="16" t="s">
        <v>29</v>
      </c>
    </row>
  </sheetData>
  <autoFilter xmlns:etc="http://www.wps.cn/officeDocument/2017/etCustomData" ref="A2:O98" etc:filterBottomFollowUsedRange="0">
    <extLst/>
  </autoFilter>
  <mergeCells count="3">
    <mergeCell ref="A1:O1"/>
    <mergeCell ref="J3:L3"/>
    <mergeCell ref="J4:L4"/>
  </mergeCells>
  <hyperlinks>
    <hyperlink ref="G97" r:id="rId2" display="https://v.douyin.com/ee1Ud3N/" tooltip="https://v.douyin.com/ee1Ud3N/"/>
    <hyperlink ref="G15" r:id="rId3" display="https://v.douyin.com/EngtHX/"/>
    <hyperlink ref="G75" r:id="rId4" display="https://v.douyin.com/JGoHUQ1/"/>
    <hyperlink ref="G32" r:id="rId5" display="https://v.douyin.com/En7hpe/"/>
    <hyperlink ref="G16" r:id="rId6" display="https://v.douyin.com/JCK38Tm/"/>
    <hyperlink ref="G23" r:id="rId7" display="https://v.douyin.com/eCcKy1K/"/>
    <hyperlink ref="G5" r:id="rId8" display="https://v.douyin.com/8bbdWJN/"/>
    <hyperlink ref="G73" r:id="rId9" display="https://v.douyin.com/N9wSKAr/" tooltip="https://v.douyin.com/N9wSKAr/"/>
    <hyperlink ref="G89" r:id="rId10" display="https://v.douyin.com/qAah9R/"/>
    <hyperlink ref="G70" r:id="rId11" display="https://v.douyin.com/evchkkA/"/>
    <hyperlink ref="G80" r:id="rId12" display="https://v.douyin.com/En7thx/"/>
    <hyperlink ref="G33" r:id="rId13" display="https://v.douyin.com/RLPXyXk/"/>
    <hyperlink ref="G47" r:id="rId14" display="https://v.douyin.com/YSFB7Vh/"/>
    <hyperlink ref="G42" r:id="rId15" display="https://v.douyin.com/jw6LBUB/"/>
    <hyperlink ref="G96" r:id="rId16" display="https://v.douyin.com/rVAPr2p/"/>
    <hyperlink ref="G50" r:id="rId17" display="https://v.douyin.com/hQeDxNC/"/>
    <hyperlink ref="G87" r:id="rId18" display="https://v.douyin.com/N7vAXXo/"/>
    <hyperlink ref="G83" r:id="rId19" display="https://v.douyin.com/YFDupKa/"/>
    <hyperlink ref="G46" r:id="rId20" display="https://v.douyin.com/BNvsvjV/"/>
    <hyperlink ref="G27" r:id="rId21" display="https://v.douyin.com/BcRnESq/"/>
    <hyperlink ref="G76" r:id="rId22" display="https://v.douyin.com/AvYkCxx/"/>
    <hyperlink ref="G21" r:id="rId23" display="https://v.douyin.com/jcNeW61/" tooltip="https://v.douyin.com/jcNeW61/"/>
    <hyperlink ref="G51" r:id="rId24" display="https://v.douyin.com/U7hrxCa/"/>
    <hyperlink ref="G3" r:id="rId25" display="https://v.douyin.com/N59HuqG/"/>
    <hyperlink ref="G82" r:id="rId26" display="https://v.douyin.com/ieJEk27r/"/>
    <hyperlink ref="G49" r:id="rId27" display="https://v.douyin.com/idVsSMmU/"/>
    <hyperlink ref="G52" r:id="rId28" display="https://v.douyin.com/iRjb6jSc/"/>
    <hyperlink ref="G78" r:id="rId29" display="https://v.douyin.com/iLb8hLmv/"/>
    <hyperlink ref="G28" r:id="rId30" display="https://v.douyin.com/iLnrNjSN/"/>
    <hyperlink ref="G35" r:id="rId31" display="https://v.douyin.com/eC3yEYf/"/>
    <hyperlink ref="G36" r:id="rId32" display="https://v.douyin.com/8Y1YhAe/"/>
    <hyperlink ref="G19" r:id="rId33" display="https://v.douyin.com/FSgqeNj/"/>
    <hyperlink ref="G24" r:id="rId34" display="https://v.douyin.com/ijAbtYL4/"/>
    <hyperlink ref="G71" r:id="rId35" display="https://v.douyin.com/ijjdY42F/"/>
    <hyperlink ref="G93" r:id="rId36" display="https://v.douyin.com/iY85x94D/"/>
    <hyperlink ref="G94" r:id="rId37" display="https://v.douyin.com/i2H5qaFs/"/>
    <hyperlink ref="G57" r:id="rId38" display="https://v.douyin.com/i6jrprmo/ 5@2.com" tooltip="https://v.douyin.com/i6jrprmo/ 5@2.com"/>
    <hyperlink ref="G43" r:id="rId39" display="https://v.douyin.com/ik1j1xge/ 9@3.com"/>
    <hyperlink ref="G53" r:id="rId40" display="https://v.douyin.com/ihY3Bnto/ 3@1.com"/>
    <hyperlink ref="G81" r:id="rId41" display="https://v.douyin.com/ihLfY4my/ 1@8.com"/>
    <hyperlink ref="G37" r:id="rId42" display="https://v.douyin.com/ikHJhdsd/ 5@0.com"/>
    <hyperlink ref="G91" r:id="rId43" display="https://v.douyin.com/24q2eQN/"/>
    <hyperlink ref="G56" r:id="rId44" display="https://v.douyin.com/iDDaWpJE/ 8@1.com :1pm" tooltip="https://v.douyin.com/iDDaWpJE/ 8@1.com :1pm"/>
    <hyperlink ref="G44" r:id="rId45" display="https://v.douyin.com/iDDUXSLj/ 9@1.com :2pm"/>
    <hyperlink ref="G92" r:id="rId46" display="https://v.douyin.com/iUU8cHHq/"/>
    <hyperlink ref="G26" r:id="rId47" display="https://v.douyin.com/RNPgvkV/" tooltip="https://v.douyin.com/RNPgvkV/"/>
    <hyperlink ref="G95" r:id="rId48" display="https://v.douyin.com/iYBa8VBc/"/>
    <hyperlink ref="G54" r:id="rId49" display="https://v.douyin.com/iDDrdfwC/ 9@0.com"/>
    <hyperlink ref="G14" r:id="rId50" display="https://v.douyin.com/dHJh1Q1/"/>
    <hyperlink ref="G13" r:id="rId51" display="https://v.douyin.com/rXkgpu2/"/>
    <hyperlink ref="G58" r:id="rId52" display="https://v.douyin.com/l48-W0BWH2c/" tooltip="https://v.douyin.com/l48-W0BWH2c/"/>
    <hyperlink ref="G48" r:id="rId53" display="https://v.douyin.com/_lMUnKhZ_vE/"/>
    <hyperlink ref="G64" r:id="rId54" display="https://v.douyin.com/i5boShFY/"/>
    <hyperlink ref="G69" r:id="rId55" display="https://v.douyin.com/iSSP2279/ 2@2.com"/>
    <hyperlink ref="G61" r:id="rId56" display="https://v.douyin.com/ieJE8VSW/"/>
    <hyperlink ref="G60" r:id="rId57" display="https://v.douyin.com/iJPnXVxk/"/>
    <hyperlink ref="G59" r:id="rId58" display="https://v.douyin.com/iJPnedXN/"/>
    <hyperlink ref="G77" r:id="rId59" display="https://v.douyin.com/iLnMvpHr/"/>
    <hyperlink ref="M91" r:id="rId60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M3" r:id="rId61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7078614603908317197?market_track_id=1YSRQNKR4S0KIKU5Y91R&amp;search_session_id=7506416249376358439&amp;video_type=2&amp;_route_from=from_page%3DMarket%26search_session_id%3D7506416249376358439%26is_for_ord"/>
    <hyperlink ref="M15" r:id="rId62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16" r:id="rId63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19" r:id="rId64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1" r:id="rId65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3" r:id="rId66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4" r:id="rId67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3" r:id="rId68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7" r:id="rId69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32" r:id="rId70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33" r:id="rId71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35" r:id="rId72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36" r:id="rId73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37" r:id="rId74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2" r:id="rId75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3" r:id="rId76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M44" r:id="rId77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6" r:id="rId78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7" r:id="rId79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0" r:id="rId80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" r:id="rId81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9" r:id="rId82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0" r:id="rId83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2" r:id="rId84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1" r:id="rId85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6" r:id="rId86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7" r:id="rId87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8" r:id="rId88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8" r:id="rId89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26" r:id="rId90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9" r:id="rId91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7" r:id="rId92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60" r:id="rId93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61" r:id="rId94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64" r:id="rId95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69" r:id="rId96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1" r:id="rId97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5" r:id="rId98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6" r:id="rId99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3" r:id="rId100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14" r:id="rId101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78" r:id="rId102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48" r:id="rId103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54" r:id="rId104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7" r:id="rId105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3" r:id="rId106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0" r:id="rId107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1" r:id="rId108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2" r:id="rId109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13" r:id="rId110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89" r:id="rId111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92" r:id="rId112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93" r:id="rId113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94" r:id="rId114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95" r:id="rId115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M96" r:id="rId116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7090145395988234255?market_track_id=CXX0T8PZX6VKRWU7FPCC&amp;search_session_id=7506419877101191179&amp;video_type=2&amp;_route_from=from_page%3DMarket%26search_session_id%3D7506419877101191179%26is_for_ord"/>
    <hyperlink ref="M97" r:id="rId117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G38" r:id="rId118" display="https://v.douyin.com/NfM4H3xVgqI/ 0@0.com"/>
    <hyperlink ref="M38" r:id="rId119" display="https://www.xingtu.cn/ad/creator/author-homepage/douyin-video/6870160334506688526?market_track_id=ALUPYOHU2Q7WIQNY7CS6&amp;search_session_id=7529771916695224339&amp;possessStarId"/>
    <hyperlink ref="M9" r:id="rId120" display="https://www.xingtu.cn/ad/creator/author-homepage/douyin-video/7212165981076979770?market_track_id=C1YWJOJOH7GWYM2BJIBX&amp;search_session_id=7532374389598191658&amp;possessStarId"/>
    <hyperlink ref="G9" r:id="rId121" display="https://v.douyin.com/Y_T6k4YZ1jA/"/>
    <hyperlink ref="G10" r:id="rId122" display="https://v.douyin.com/9AFkA0NTkFQ/"/>
    <hyperlink ref="M10" r:id="rId123" display="https://www.xingtu.cn/ad/creator/author-homepage/douyin-video/6629722298792280068?market_track_id=ALE4EJ3WE9UOCFVX4NC4&amp;search_session_id=7532380290833645604&amp;possessStarId"/>
    <hyperlink ref="G90" r:id="rId124" display="https://v.douyin.com/l9yMFgFF4Ic/"/>
    <hyperlink ref="M90" r:id="rId125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G39" r:id="rId126" display="https://v.douyin.com/YVnZ2nB_6tQ/ 9@0.com"/>
    <hyperlink ref="M39" r:id="rId127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G55" r:id="rId128" display="https://v.douyin.com/eNCSeHH/"/>
    <hyperlink ref="M55" r:id="rId129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G66" r:id="rId130" display="https://v.douyin.com/FmolR1KJook/"/>
    <hyperlink ref="M66" r:id="rId131" display="https://www.xingtu.cn/ad/creator/author-homepage/douyin-video/6859218264526962702?market_track_id=ESWOJZ4LL2IDD4QEYDFT&amp;search_session_id=7550213757390864438&amp;possessStarId"/>
    <hyperlink ref="G79" r:id="rId132" display="https://v.douyin.com/YPNJaozIgqY/" tooltip="https://v.douyin.com/YPNJaozIgqY/"/>
    <hyperlink ref="M79" r:id="rId133" display="https://www.xingtu.cn/ad/creator/author-homepage/douyin-video/7530268826995261481?market_track_id=AFYCHK8E6RNNZI1D3OYX&amp;search_session_id=7560902726126403620&amp;possessStarId"/>
    <hyperlink ref="G11" r:id="rId134" display="https://v.douyin.com/NYLfLoo/"/>
    <hyperlink ref="M11" r:id="rId135" display="https://www.xingtu.cn/ad/creator/author-homepage/douyin-video/6800827006318542862?market_track_id=WGDIPUY8NR4CR015XCAO&amp;search_session_id=7550217227611275305&amp;possessStarId"/>
    <hyperlink ref="G41" r:id="rId136" display="https://v.douyin.com/91XqThN95LU/"/>
    <hyperlink ref="M41" r:id="rId137" display="https://www.xingtu.cn/ad/creator/author-homepage/douyin-video/6596679736393465860?market_track_id=APBR2FCN2QFQPX0QSDB3&amp;search_session_id=7565742280636989503&amp;possessStarId"/>
    <hyperlink ref="G68" r:id="rId138" display="https://v.douyin.com/bHqAlsCKcIw/"/>
    <hyperlink ref="M68" r:id="rId139" display="https://www.xingtu.cn/ad/creator/author-homepage/douyin-video/7548699303942832174?market_track_id=A1GVOKQQEDPMPOB3NZJQ&amp;search_session_id=7567378003446431795&amp;possessStarId"/>
    <hyperlink ref="G18" r:id="rId140" display="https://v.douyin.com/-b2XUM3O2qk/"/>
    <hyperlink ref="M18" r:id="rId141" display="https://www.xingtu.cn/ad/creator/author-homepage/douyin-video/6881097634480652296?market_track_id=VTJM4Z9RTPETU9VQST4G&amp;search_session_id=7569060253904846889&amp;possessStarId"/>
    <hyperlink ref="G4" r:id="rId142" display="https://v.douyin.com/P9i7l467NEs/"/>
    <hyperlink ref="M4" r:id="rId143" display="https://www.xingtu.cn/ad/creator/author-homepage/douyin-video/7568817054545412146?market_track_id=98IZH98452SRN4JC5R92&amp;search_session_id=7569069326943715391&amp;possessStarId"/>
    <hyperlink ref="G62" r:id="rId144" display="https://v.douyin.com/YnUjViz55N4/"/>
    <hyperlink ref="M62" r:id="rId145" display="https://www.xingtu.cn/ad/creator/author-homepage/douyin-video/6716888711335772164?market_track_id=IFYOO8BHE9JNSSK8UBE6&amp;search_session_id=7571704554984472619&amp;possessStarId"/>
    <hyperlink ref="G45" r:id="rId146" display="https://v.douyin.com/wY5EbAVpuV8/"/>
    <hyperlink ref="M45" r:id="rId147" display="https://www.xingtu.cn/ad/creator/author-homepage/douyin-video/7488315869542481958?market_track_id=GN4C1YMKB8J6X9QKJHNN&amp;search_session_id=7576565643592663094&amp;possessStarId"/>
    <hyperlink ref="G72" r:id="rId148" display="https://v.douyin.com/bwEB4nNFwkw/"/>
    <hyperlink ref="M72" r:id="rId149" display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/>
    <hyperlink ref="G88" r:id="rId150" display="https://v.douyin.com/Wd-9v46EwOo/"/>
    <hyperlink ref="M88" r:id="rId151" display="https://www.xingtu.cn/ad/creator/author-homepage/douyin-video/7437412455573094438?market_track_id=OZDXFB6LRY6IARAR1ZJR&amp;search_session_id=7577287979769987108&amp;possessStarId"/>
    <hyperlink ref="G29" r:id="rId152" display="https://v.douyin.com/BHaAiBM_k3w/"/>
    <hyperlink ref="M29" r:id="rId153" display="https://www.xingtu.cn/ad/creator/author-homepage/douyin-video/6819548254661771272?market_track_id=AH4RR3UMN9HSCR01P642&amp;search_session_id=7579518972032024582&amp;possessStarId"/>
    <hyperlink ref="G25" r:id="rId154" display="https://v.douyin.com/sW37YfqVKkg/"/>
    <hyperlink ref="M25" r:id="rId155" display="https://www.xingtu.cn/ad/creator/author-homepage/douyin-video/6963730998898982948?market_track_id=7AOT1L3NXCYERYL2WKII&amp;search_session_id=7579578253254754358&amp;possessStarId"/>
    <hyperlink ref="G6" r:id="rId156" display="https://v.douyin.com/9sgmrPxyfp8/"/>
    <hyperlink ref="M6" r:id="rId157" display="https://www.xingtu.cn/ad/creator/author-homepage/douyin-video/6845057970179407879?market_track_id=E4Y19KVH1MWTEGLI5F2L&amp;search_session_id=7586573267851608070&amp;possessStarId"/>
    <hyperlink ref="G7" r:id="rId158" display="https://v.douyin.com/ijRaTmKu/"/>
    <hyperlink ref="M7" r:id="rId159" display="https://www.xingtu.cn/ad/creator/author-homepage/douyin-video/7164610130468667422?market_track_id=UDUYNLMS4L8IX6O5Q35O&amp;search_session_id=7587244361512747027&amp;possessStarId"/>
    <hyperlink ref="G12" r:id="rId160" display="https://v.douyin.com/mQXUpIr3xO0/"/>
    <hyperlink ref="M12" r:id="rId161" display="https://www.xingtu.cn/ad/creator/author-homepage/douyin-video/7353512627252920346?market_track_id=F644SGRAKU4KVG6NFBUU&amp;search_session_id=7579571893079212038&amp;possessStarId" tooltip="https://www.xingtu.cn/ad/creator/author-homepage/douyin-video/7353512627252920346?market_track_id=F644SGRAKU4KVG6NFBUU&amp;search_session_id=7579571893079212038&amp;possessStarId"/>
    <hyperlink ref="G31" r:id="rId162" display="https://v.douyin.com/--EOPwGtm5E/"/>
    <hyperlink ref="G84" r:id="rId163" display="https://v.douyin.com/KeTRN28g1m0/"/>
    <hyperlink ref="M84" r:id="rId164" display="https://www.xingtu.cn/ad/creator/author-homepage/douyin-video/7326903080321024010?market_track_id=4ED161GP8MO20S4OQWX6&amp;search_session_id=7593255005709598774&amp;possessStarId"/>
    <hyperlink ref="G85" r:id="rId165" display="https://v.douyin.com/cCHj7dKTG10/" tooltip="https://v.douyin.com/cCHj7dKTG10/"/>
    <hyperlink ref="M85" r:id="rId166" display="https://www.xingtu.cn/ad/creator/author-homepage/douyin-video/6870166394432913422?market_track_id=7LU66Y0MMMAC8P83FUP9&amp;search_session_id=7597722017286488118&amp;possessStarId"/>
    <hyperlink ref="G74" r:id="rId167" display="https://v.douyin.com/oc0iSkp3I-Y/" tooltip="https://v.douyin.com/oc0iSkp3I-Y/"/>
    <hyperlink ref="M74" r:id="rId168" display="https://www.xingtu.cn/ad/creator/author-homepage/douyin-video/6870112228712923144?market_track_id=I0U981DWX92MXI5VN9S6&amp;search_session_id=7597722299365965878&amp;possessStarId"/>
    <hyperlink ref="M31" r:id="rId169" display="https://www.xingtu.cn/ad/creator/author-homepage/douyin-video/7098360218605584397?market_track_id=3JWSUIQCG3KMWOONLRSM&amp;search_session_id=7599601920637927465&amp;possessStarId"/>
    <hyperlink ref="M34" r:id="rId170" display="https://www.xingtu.cn/ad/creator/author-homepage/douyin-video/6686261173408497672?market_track_id=C9KC0V2695YKCAMPRZAN&amp;search_session_id=7603622751542902847&amp;possessStarId"/>
    <hyperlink ref="G34" r:id="rId171" display="https://v.douyin.com/HPjVdhwpF6g/"/>
    <hyperlink ref="G22" r:id="rId172" display="https://v.douyin.com/61PqIfAui7Q/"/>
    <hyperlink ref="M22" r:id="rId173" display="https://www.xingtu.cn/ad/creator/author-homepage/douyin-video/6823276289034551309?market_track_id=XQP36RGPN4NM1BSUALXN&amp;search_session_id=7612555550568316991&amp;possessStarId"/>
    <hyperlink ref="G20" r:id="rId174" display="https://v.douyin.com/l0sTF9HukVs/"/>
    <hyperlink ref="M20" r:id="rId175" display="https://www.xingtu.cn/ad/creator/author-homepage/douyin-video/6814339269805473800?market_track_id=FJ6POUP9WH8RT924KKHM&amp;search_session_id=7613331215277506601&amp;possessStarId" tooltip="https://www.xingtu.cn/ad/creator/author-homepage/douyin-video/6814339269805473800?market_track_id=FJ6POUP9WH8RT924KKHM&amp;search_session_id=7613331215277506601&amp;possessStarId"/>
    <hyperlink ref="G40" r:id="rId176" display="https://v.douyin.com/9p2UoicvFuI/"/>
    <hyperlink ref="M40" r:id="rId177" display="https://www.xingtu.cn/ad/creator/author-homepage/douyin-video/6640251994009239565?market_track_id=58GR35K6N1HAO60B2LVZ&amp;search_session_id=7622974722355314731&amp;possessStarId"/>
    <hyperlink ref="G63" r:id="rId178" display="https://v.douyin.com/CNKL7pwCsqQ/"/>
    <hyperlink ref="M63" r:id="rId179" display="https://www.xingtu.cn/ad/creator/author-homepage/douyin-video/7234487160148066341?market_track_id=1WCKPTW4VC40A2221YMX&amp;search_session_id=7628143600694165545&amp;possessStarId"/>
    <hyperlink ref="G86" r:id="rId180" display="https://v.douyin.com/9BE_n4rZuJ0/"/>
    <hyperlink ref="M86" r:id="rId181" display="https://www.xingtu.cn/ad/creator/author-homepage/douyin-video/6927833628739108864?market_track_id=5RT3Y0ZGAXPOJ3NBXQYC&amp;search_session_id=7628910359084728383&amp;possessStarId"/>
    <hyperlink ref="G17" r:id="rId182" display="https://v.douyin.com/QpkSmnBcUrY/"/>
    <hyperlink ref="M17" r:id="rId183" display="https://www.xingtu.cn/ad/creator/author-homepage/douyin-video/6806112579136520199?market_track_id=6GVQTUBLXW9SEIJKXG0W&amp;search_session_id=7630678654227054634&amp;possessStarId"/>
    <hyperlink ref="G8" r:id="rId184" display="https://v.douyin.com/rYNr2yQmFWk/"/>
    <hyperlink ref="M8" r:id="rId185" display="https://www.xingtu.cn/ad/creator/author-homepage/douyin-video/7531750383270510655?market_track_id=ZJ51TBNPP6XKRA1NZUYU&amp;search_session_id=7631844807803650102&amp;possessStarId"/>
    <hyperlink ref="G67" r:id="rId186" display="https://v.douyin.com/Rj3V840f0dg/"/>
    <hyperlink ref="M67" r:id="rId187" display="https://www.xingtu.cn/ad/creator/author-homepage/douyin-video/6740595716000841736?market_track_id=K54Z2XKMZKDPLARLZ5GG&amp;search_session_id=7637466651600093203&amp;possessStarId"/>
    <hyperlink ref="G98" r:id="rId188" display="https://v.douyin.com/iY85wBRt/"/>
    <hyperlink ref="M98" r:id="rId189" display="https://www.xingtu.cn/ad/creator/author-homepage/douyin-video/7237162630903758881?market_track_id=K0JCD31RB8NPRC5GRY4H&amp;search_session_id=7550218956808880170&amp;possessStarId"/>
    <hyperlink ref="G65" r:id="rId190" display="https://v.douyin.com/ehhWrMEW8O8/"/>
    <hyperlink ref="M65" r:id="rId191" display="https://www.xingtu.cn/ad/creator/author-homepage/douyin-video/6870161836226904077?market_track_id=CB84HWC5PZZMN3MQZV9I&amp;search_session_id=7633704361918939177&amp;possessStarId"/>
    <hyperlink ref="M30" r:id="rId192" display="https://www.xingtu.cn/ad/creator/author-homepage/douyin-video/7487591151025782822?market_track_id=82O4ZB5CQL4SSJNWDMX1&amp;search_session_id=7652246850535981119&amp;possessStarId"/>
    <hyperlink ref="G30" r:id="rId193" display="https://v.douyin.com/aiCahlQwQnI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M112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E8" sqref="E8"/>
    </sheetView>
  </sheetViews>
  <sheetFormatPr defaultColWidth="9.23076923076923" defaultRowHeight="16.8"/>
  <cols>
    <col min="1" max="1" width="10.6923076923077" customWidth="1"/>
    <col min="2" max="2" width="6.46153846153846" customWidth="1"/>
    <col min="3" max="3" width="9.69230769230769" customWidth="1"/>
    <col min="4" max="4" width="20.6923076923077" customWidth="1"/>
    <col min="5" max="5" width="40.6923076923077" style="84" customWidth="1"/>
    <col min="6" max="6" width="20.6923076923077" style="85" customWidth="1"/>
    <col min="7" max="7" width="35.6923076923077" style="86" customWidth="1"/>
    <col min="8" max="8" width="10.6923076923077" style="87" customWidth="1"/>
    <col min="9" max="11" width="15.6923076923077" style="87" customWidth="1"/>
    <col min="12" max="12" width="45.8269230769231" style="84" customWidth="1"/>
    <col min="13" max="13" width="7.375" customWidth="1"/>
  </cols>
  <sheetData>
    <row r="1" s="22" customFormat="1" ht="70" customHeight="1" spans="1:13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3" customFormat="1" ht="50" customHeight="1" spans="1:13">
      <c r="A2" s="28" t="s">
        <v>667</v>
      </c>
      <c r="B2" s="28" t="s">
        <v>8</v>
      </c>
      <c r="C2" s="28" t="s">
        <v>9</v>
      </c>
      <c r="D2" s="28" t="s">
        <v>10</v>
      </c>
      <c r="E2" s="28" t="s">
        <v>668</v>
      </c>
      <c r="F2" s="28" t="s">
        <v>11</v>
      </c>
      <c r="G2" s="28" t="s">
        <v>13</v>
      </c>
      <c r="H2" s="29" t="s">
        <v>15</v>
      </c>
      <c r="I2" s="29" t="s">
        <v>16</v>
      </c>
      <c r="J2" s="81" t="s">
        <v>17</v>
      </c>
      <c r="K2" s="81" t="s">
        <v>18</v>
      </c>
      <c r="L2" s="81" t="s">
        <v>19</v>
      </c>
      <c r="M2" s="28" t="s">
        <v>21</v>
      </c>
    </row>
    <row r="3" s="3" customFormat="1" ht="40" customHeight="1" spans="1:13">
      <c r="A3" s="10" t="s">
        <v>44</v>
      </c>
      <c r="B3" s="30">
        <v>1</v>
      </c>
      <c r="C3" s="10" t="str">
        <f>_xlfn.DISPIMG("ID_B5EF5E77D86345B7A9A6A02B63F067DE",1)</f>
        <v>=DISPIMG("ID_B5EF5E77D86345B7A9A6A02B63F067DE",1)</v>
      </c>
      <c r="D3" s="10" t="s">
        <v>669</v>
      </c>
      <c r="E3" s="30" t="s">
        <v>670</v>
      </c>
      <c r="F3" s="30" t="s">
        <v>671</v>
      </c>
      <c r="G3" s="88" t="s">
        <v>672</v>
      </c>
      <c r="H3" s="14">
        <v>175.6</v>
      </c>
      <c r="I3" s="14">
        <v>160000</v>
      </c>
      <c r="J3" s="14">
        <v>228000</v>
      </c>
      <c r="K3" s="14">
        <v>348000</v>
      </c>
      <c r="L3" s="31" t="s">
        <v>673</v>
      </c>
      <c r="M3" s="30" t="s">
        <v>29</v>
      </c>
    </row>
    <row r="4" s="3" customFormat="1" ht="40" customHeight="1" spans="1:13">
      <c r="A4" s="30" t="s">
        <v>674</v>
      </c>
      <c r="B4" s="30">
        <v>2</v>
      </c>
      <c r="C4" s="30" t="str">
        <f>_xlfn.DISPIMG("ID_87B23589230841649E4F9F6BE2404A99",1)</f>
        <v>=DISPIMG("ID_87B23589230841649E4F9F6BE2404A99",1)</v>
      </c>
      <c r="D4" s="30" t="s">
        <v>675</v>
      </c>
      <c r="E4" s="30" t="s">
        <v>676</v>
      </c>
      <c r="F4" s="30" t="s">
        <v>677</v>
      </c>
      <c r="G4" s="88" t="s">
        <v>678</v>
      </c>
      <c r="H4" s="56">
        <v>158.5</v>
      </c>
      <c r="I4" s="56" t="s">
        <v>35</v>
      </c>
      <c r="J4" s="56">
        <v>20000</v>
      </c>
      <c r="K4" s="56">
        <v>30000</v>
      </c>
      <c r="L4" s="31" t="s">
        <v>679</v>
      </c>
      <c r="M4" s="30" t="s">
        <v>680</v>
      </c>
    </row>
    <row r="5" s="3" customFormat="1" ht="40" customHeight="1" spans="1:13">
      <c r="A5" s="10" t="s">
        <v>681</v>
      </c>
      <c r="B5" s="30">
        <v>3</v>
      </c>
      <c r="C5" s="10" t="str">
        <f>_xlfn.DISPIMG("ID_C79FFA4917284069A61B6CFD761E78CC",1)</f>
        <v>=DISPIMG("ID_C79FFA4917284069A61B6CFD761E78CC",1)</v>
      </c>
      <c r="D5" s="10" t="s">
        <v>682</v>
      </c>
      <c r="E5" s="30" t="s">
        <v>683</v>
      </c>
      <c r="F5" s="30">
        <v>50110400728</v>
      </c>
      <c r="G5" s="88" t="s">
        <v>684</v>
      </c>
      <c r="H5" s="14">
        <v>117.2</v>
      </c>
      <c r="I5" s="14">
        <v>35000</v>
      </c>
      <c r="J5" s="14">
        <v>45000</v>
      </c>
      <c r="K5" s="14">
        <v>45000</v>
      </c>
      <c r="L5" s="31" t="s">
        <v>685</v>
      </c>
      <c r="M5" s="30" t="s">
        <v>508</v>
      </c>
    </row>
    <row r="6" s="3" customFormat="1" ht="40" customHeight="1" spans="1:13">
      <c r="A6" s="30" t="s">
        <v>44</v>
      </c>
      <c r="B6" s="30">
        <v>4</v>
      </c>
      <c r="C6" s="30" t="str">
        <f>_xlfn.DISPIMG("ID_EEC5AB3C9A2C4F20A0D383B93DE6C03B",1)</f>
        <v>=DISPIMG("ID_EEC5AB3C9A2C4F20A0D383B93DE6C03B",1)</v>
      </c>
      <c r="D6" s="30" t="s">
        <v>686</v>
      </c>
      <c r="E6" s="30" t="s">
        <v>687</v>
      </c>
      <c r="F6" s="30" t="s">
        <v>688</v>
      </c>
      <c r="G6" s="88" t="s">
        <v>689</v>
      </c>
      <c r="H6" s="56">
        <v>126.1</v>
      </c>
      <c r="I6" s="56">
        <v>150000</v>
      </c>
      <c r="J6" s="56">
        <v>250000</v>
      </c>
      <c r="K6" s="56">
        <v>300000</v>
      </c>
      <c r="L6" s="31" t="s">
        <v>690</v>
      </c>
      <c r="M6" s="30" t="s">
        <v>691</v>
      </c>
    </row>
    <row r="7" s="3" customFormat="1" ht="40" customHeight="1" spans="1:13">
      <c r="A7" s="30" t="s">
        <v>692</v>
      </c>
      <c r="B7" s="30">
        <v>5</v>
      </c>
      <c r="C7" s="30" t="str">
        <f>_xlfn.DISPIMG("ID_75EDA4CB28174E19A7F02CA3C39B2821",1)</f>
        <v>=DISPIMG("ID_75EDA4CB28174E19A7F02CA3C39B2821",1)</v>
      </c>
      <c r="D7" s="30" t="s">
        <v>693</v>
      </c>
      <c r="E7" s="30" t="s">
        <v>694</v>
      </c>
      <c r="F7" s="30" t="s">
        <v>695</v>
      </c>
      <c r="G7" s="88" t="s">
        <v>696</v>
      </c>
      <c r="H7" s="14">
        <v>70.1</v>
      </c>
      <c r="I7" s="14" t="s">
        <v>35</v>
      </c>
      <c r="J7" s="14">
        <v>170000</v>
      </c>
      <c r="K7" s="14">
        <v>200000</v>
      </c>
      <c r="L7" s="31" t="s">
        <v>697</v>
      </c>
      <c r="M7" s="30" t="s">
        <v>283</v>
      </c>
    </row>
    <row r="8" s="3" customFormat="1" ht="40" customHeight="1" spans="1:13">
      <c r="A8" s="10" t="s">
        <v>692</v>
      </c>
      <c r="B8" s="30">
        <v>6</v>
      </c>
      <c r="C8" s="10" t="str">
        <f>_xlfn.DISPIMG("ID_1083F0A5B2F0468085B70D508551B46A",1)</f>
        <v>=DISPIMG("ID_1083F0A5B2F0468085B70D508551B46A",1)</v>
      </c>
      <c r="D8" s="10" t="s">
        <v>698</v>
      </c>
      <c r="E8" s="30" t="s">
        <v>699</v>
      </c>
      <c r="F8" s="30" t="s">
        <v>700</v>
      </c>
      <c r="G8" s="88" t="s">
        <v>701</v>
      </c>
      <c r="H8" s="14">
        <v>6.6</v>
      </c>
      <c r="I8" s="14" t="s">
        <v>35</v>
      </c>
      <c r="J8" s="14">
        <v>50000</v>
      </c>
      <c r="K8" s="14">
        <v>60000</v>
      </c>
      <c r="L8" s="31" t="s">
        <v>702</v>
      </c>
      <c r="M8" s="30" t="s">
        <v>29</v>
      </c>
    </row>
    <row r="9" s="3" customFormat="1" ht="40" customHeight="1" spans="1:13">
      <c r="A9" s="30" t="s">
        <v>692</v>
      </c>
      <c r="B9" s="30">
        <v>7</v>
      </c>
      <c r="C9" t="str">
        <f>_xlfn.DISPIMG("ID_A77886573EA4421C87CB9B7E8E9907F6",1)</f>
        <v>=DISPIMG("ID_A77886573EA4421C87CB9B7E8E9907F6",1)</v>
      </c>
      <c r="D9" s="30" t="s">
        <v>703</v>
      </c>
      <c r="E9" s="30" t="s">
        <v>704</v>
      </c>
      <c r="F9" s="30">
        <v>44009468971</v>
      </c>
      <c r="G9" s="82" t="s">
        <v>705</v>
      </c>
      <c r="H9" s="56">
        <v>7.5</v>
      </c>
      <c r="I9" s="56" t="s">
        <v>35</v>
      </c>
      <c r="J9" s="56" t="s">
        <v>35</v>
      </c>
      <c r="K9" s="56">
        <v>35000</v>
      </c>
      <c r="L9" s="31" t="s">
        <v>706</v>
      </c>
      <c r="M9" s="30" t="s">
        <v>29</v>
      </c>
    </row>
    <row r="10" s="3" customFormat="1" ht="40" customHeight="1" spans="1:13">
      <c r="A10" s="30" t="s">
        <v>692</v>
      </c>
      <c r="B10" s="30">
        <v>8</v>
      </c>
      <c r="C10" s="30" t="str">
        <f>_xlfn.DISPIMG("ID_03E9998E72124CFC8B09EBD2B28C2E3F",1)</f>
        <v>=DISPIMG("ID_03E9998E72124CFC8B09EBD2B28C2E3F",1)</v>
      </c>
      <c r="D10" s="30" t="s">
        <v>707</v>
      </c>
      <c r="E10" s="30" t="s">
        <v>708</v>
      </c>
      <c r="F10" s="30" t="s">
        <v>709</v>
      </c>
      <c r="G10" s="88" t="s">
        <v>710</v>
      </c>
      <c r="H10" s="56">
        <v>5.3</v>
      </c>
      <c r="I10" s="56">
        <v>15000</v>
      </c>
      <c r="J10" s="56">
        <v>30000</v>
      </c>
      <c r="K10" s="56">
        <v>50000</v>
      </c>
      <c r="L10" s="31" t="s">
        <v>711</v>
      </c>
      <c r="M10" s="30" t="s">
        <v>290</v>
      </c>
    </row>
    <row r="11" s="3" customFormat="1" ht="40" customHeight="1" spans="1:13">
      <c r="A11" s="10" t="s">
        <v>692</v>
      </c>
      <c r="B11" s="30">
        <v>9</v>
      </c>
      <c r="C11" s="10" t="str">
        <f>_xlfn.DISPIMG("ID_7A677D4C07EB4EFAB39FB91998F81354",1)</f>
        <v>=DISPIMG("ID_7A677D4C07EB4EFAB39FB91998F81354",1)</v>
      </c>
      <c r="D11" s="10" t="s">
        <v>712</v>
      </c>
      <c r="E11" s="30" t="s">
        <v>713</v>
      </c>
      <c r="F11" s="30">
        <v>54242567</v>
      </c>
      <c r="G11" s="88" t="s">
        <v>714</v>
      </c>
      <c r="H11" s="14">
        <v>9.7</v>
      </c>
      <c r="I11" s="14" t="s">
        <v>35</v>
      </c>
      <c r="J11" s="14">
        <v>32000</v>
      </c>
      <c r="K11" s="14">
        <v>32000</v>
      </c>
      <c r="L11" s="31" t="s">
        <v>715</v>
      </c>
      <c r="M11" s="30" t="s">
        <v>716</v>
      </c>
    </row>
    <row r="12" s="3" customFormat="1" ht="40" customHeight="1" spans="1:13">
      <c r="A12" s="10" t="s">
        <v>692</v>
      </c>
      <c r="B12" s="30">
        <v>10</v>
      </c>
      <c r="C12" s="10" t="str">
        <f>_xlfn.DISPIMG("ID_8A26B045A1D54FFCAECC6D5C5C54B645",1)</f>
        <v>=DISPIMG("ID_8A26B045A1D54FFCAECC6D5C5C54B645",1)</v>
      </c>
      <c r="D12" s="10" t="s">
        <v>717</v>
      </c>
      <c r="E12" s="30" t="s">
        <v>718</v>
      </c>
      <c r="F12" s="30">
        <v>42933218584</v>
      </c>
      <c r="G12" s="88" t="s">
        <v>719</v>
      </c>
      <c r="H12" s="14">
        <v>2.2</v>
      </c>
      <c r="I12" s="14">
        <v>1500</v>
      </c>
      <c r="J12" s="73">
        <v>5000</v>
      </c>
      <c r="K12" s="73">
        <v>8000</v>
      </c>
      <c r="L12" s="31" t="s">
        <v>720</v>
      </c>
      <c r="M12" s="30" t="s">
        <v>721</v>
      </c>
    </row>
    <row r="13" s="3" customFormat="1" ht="40" customHeight="1" spans="1:13">
      <c r="A13" s="30" t="s">
        <v>692</v>
      </c>
      <c r="B13" s="30">
        <v>11</v>
      </c>
      <c r="C13" s="30" t="str">
        <f>_xlfn.DISPIMG("ID_DA1624C855A64D88960D41E23842C904",1)</f>
        <v>=DISPIMG("ID_DA1624C855A64D88960D41E23842C904",1)</v>
      </c>
      <c r="D13" s="30" t="s">
        <v>722</v>
      </c>
      <c r="E13" s="30" t="s">
        <v>723</v>
      </c>
      <c r="F13" s="30">
        <v>89161316565</v>
      </c>
      <c r="G13" s="88" t="s">
        <v>724</v>
      </c>
      <c r="H13" s="56">
        <v>4.5</v>
      </c>
      <c r="I13" s="56">
        <v>10000</v>
      </c>
      <c r="J13" s="56">
        <v>20000</v>
      </c>
      <c r="K13" s="56">
        <v>30000</v>
      </c>
      <c r="L13" s="89" t="s">
        <v>725</v>
      </c>
      <c r="M13" s="30" t="s">
        <v>283</v>
      </c>
    </row>
    <row r="14" s="3" customFormat="1" ht="40" customHeight="1" spans="1:13">
      <c r="A14" s="10" t="s">
        <v>692</v>
      </c>
      <c r="B14" s="30">
        <v>12</v>
      </c>
      <c r="C14" s="10" t="str">
        <f>_xlfn.DISPIMG("ID_C2B0FACCF11146CFAC93419E3E5B18F9",1)</f>
        <v>=DISPIMG("ID_C2B0FACCF11146CFAC93419E3E5B18F9",1)</v>
      </c>
      <c r="D14" s="10" t="s">
        <v>726</v>
      </c>
      <c r="E14" s="30" t="s">
        <v>727</v>
      </c>
      <c r="F14" s="30" t="s">
        <v>728</v>
      </c>
      <c r="G14" s="88" t="s">
        <v>729</v>
      </c>
      <c r="H14" s="14">
        <v>11.5</v>
      </c>
      <c r="I14" s="14">
        <v>40000</v>
      </c>
      <c r="J14" s="14">
        <v>50000</v>
      </c>
      <c r="K14" s="14">
        <v>60000</v>
      </c>
      <c r="L14" s="31" t="s">
        <v>730</v>
      </c>
      <c r="M14" s="30" t="s">
        <v>731</v>
      </c>
    </row>
    <row r="15" s="3" customFormat="1" ht="40" customHeight="1" spans="1:13">
      <c r="A15" s="10" t="s">
        <v>692</v>
      </c>
      <c r="B15" s="30">
        <v>13</v>
      </c>
      <c r="C15" s="10" t="str">
        <f>_xlfn.DISPIMG("ID_874028900DCB4CD5920414A3B6BDD97C",1)</f>
        <v>=DISPIMG("ID_874028900DCB4CD5920414A3B6BDD97C",1)</v>
      </c>
      <c r="D15" s="10" t="s">
        <v>732</v>
      </c>
      <c r="E15" s="30" t="s">
        <v>733</v>
      </c>
      <c r="F15" s="30">
        <v>1595304805</v>
      </c>
      <c r="G15" s="88" t="s">
        <v>734</v>
      </c>
      <c r="H15" s="14">
        <v>14.9</v>
      </c>
      <c r="I15" s="14">
        <v>8000</v>
      </c>
      <c r="J15" s="14">
        <v>15000</v>
      </c>
      <c r="K15" s="14">
        <v>21000</v>
      </c>
      <c r="L15" s="31" t="s">
        <v>735</v>
      </c>
      <c r="M15" s="30" t="s">
        <v>736</v>
      </c>
    </row>
    <row r="16" s="3" customFormat="1" ht="40" customHeight="1" spans="1:13">
      <c r="A16" s="10" t="s">
        <v>692</v>
      </c>
      <c r="B16" s="30">
        <v>14</v>
      </c>
      <c r="C16" s="10" t="str">
        <f>_xlfn.DISPIMG("ID_BECADCADE4284D78A20B469774DD54E6",1)</f>
        <v>=DISPIMG("ID_BECADCADE4284D78A20B469774DD54E6",1)</v>
      </c>
      <c r="D16" s="10" t="s">
        <v>737</v>
      </c>
      <c r="E16" s="30" t="s">
        <v>738</v>
      </c>
      <c r="F16" s="30">
        <v>89816852007</v>
      </c>
      <c r="G16" s="88" t="s">
        <v>739</v>
      </c>
      <c r="H16" s="14">
        <v>2.3</v>
      </c>
      <c r="I16" s="14" t="s">
        <v>35</v>
      </c>
      <c r="J16" s="14" t="s">
        <v>35</v>
      </c>
      <c r="K16" s="14">
        <v>30000</v>
      </c>
      <c r="L16" s="89" t="s">
        <v>740</v>
      </c>
      <c r="M16" s="30" t="s">
        <v>741</v>
      </c>
    </row>
    <row r="17" s="3" customFormat="1" ht="40" customHeight="1" spans="1:13">
      <c r="A17" s="10" t="s">
        <v>692</v>
      </c>
      <c r="B17" s="30">
        <v>15</v>
      </c>
      <c r="C17" s="10" t="str">
        <f>_xlfn.DISPIMG("ID_65FA60291C1C4FAF86E702E8270044AD",1)</f>
        <v>=DISPIMG("ID_65FA60291C1C4FAF86E702E8270044AD",1)</v>
      </c>
      <c r="D17" s="10" t="s">
        <v>742</v>
      </c>
      <c r="E17" s="30" t="s">
        <v>743</v>
      </c>
      <c r="F17" s="30">
        <v>59675874906</v>
      </c>
      <c r="G17" s="88" t="s">
        <v>744</v>
      </c>
      <c r="H17" s="14">
        <v>13.5</v>
      </c>
      <c r="I17" s="14">
        <v>8000</v>
      </c>
      <c r="J17" s="14">
        <v>15000</v>
      </c>
      <c r="K17" s="14">
        <v>20000</v>
      </c>
      <c r="L17" s="31" t="s">
        <v>745</v>
      </c>
      <c r="M17" s="30" t="s">
        <v>472</v>
      </c>
    </row>
    <row r="18" s="3" customFormat="1" ht="40" customHeight="1" spans="1:13">
      <c r="A18" s="30" t="s">
        <v>692</v>
      </c>
      <c r="B18" s="30">
        <v>16</v>
      </c>
      <c r="C18" s="30" t="str">
        <f>_xlfn.DISPIMG("ID_7CD5AC4B223D40048DED1DC9DD3962F8",1)</f>
        <v>=DISPIMG("ID_7CD5AC4B223D40048DED1DC9DD3962F8",1)</v>
      </c>
      <c r="D18" s="30" t="s">
        <v>746</v>
      </c>
      <c r="E18" s="30" t="s">
        <v>747</v>
      </c>
      <c r="F18" s="30" t="s">
        <v>748</v>
      </c>
      <c r="G18" s="88" t="s">
        <v>749</v>
      </c>
      <c r="H18" s="56">
        <v>10.9</v>
      </c>
      <c r="I18" s="56">
        <v>12000</v>
      </c>
      <c r="J18" s="56">
        <v>18000</v>
      </c>
      <c r="K18" s="56">
        <v>22000</v>
      </c>
      <c r="L18" s="31" t="s">
        <v>750</v>
      </c>
      <c r="M18" s="30" t="s">
        <v>751</v>
      </c>
    </row>
    <row r="19" s="3" customFormat="1" ht="40" customHeight="1" spans="1:13">
      <c r="A19" s="10" t="s">
        <v>692</v>
      </c>
      <c r="B19" s="30">
        <v>17</v>
      </c>
      <c r="C19" s="10" t="str">
        <f>_xlfn.DISPIMG("ID_DC38CA944A474009B414F9D40D10B1E8",1)</f>
        <v>=DISPIMG("ID_DC38CA944A474009B414F9D40D10B1E8",1)</v>
      </c>
      <c r="D19" s="10" t="s">
        <v>752</v>
      </c>
      <c r="E19" s="30" t="s">
        <v>753</v>
      </c>
      <c r="F19" s="30">
        <v>64172456005</v>
      </c>
      <c r="G19" s="88" t="s">
        <v>754</v>
      </c>
      <c r="H19" s="14">
        <v>7.9</v>
      </c>
      <c r="I19" s="14" t="s">
        <v>35</v>
      </c>
      <c r="J19" s="14" t="s">
        <v>35</v>
      </c>
      <c r="K19" s="14">
        <v>20000</v>
      </c>
      <c r="L19" s="89" t="s">
        <v>755</v>
      </c>
      <c r="M19" s="30" t="s">
        <v>756</v>
      </c>
    </row>
    <row r="20" s="3" customFormat="1" ht="40" customHeight="1" spans="1:13">
      <c r="A20" s="10" t="s">
        <v>692</v>
      </c>
      <c r="B20" s="30">
        <v>18</v>
      </c>
      <c r="C20" s="10" t="str">
        <f>_xlfn.DISPIMG("ID_823AF1BDA1B34EF9A8BEDF8C3293D7F5",1)</f>
        <v>=DISPIMG("ID_823AF1BDA1B34EF9A8BEDF8C3293D7F5",1)</v>
      </c>
      <c r="D20" s="10" t="s">
        <v>757</v>
      </c>
      <c r="E20" s="30" t="s">
        <v>758</v>
      </c>
      <c r="F20" s="30">
        <v>38419048728</v>
      </c>
      <c r="G20" s="88" t="s">
        <v>759</v>
      </c>
      <c r="H20" s="14">
        <v>16.1</v>
      </c>
      <c r="I20" s="14">
        <v>5000</v>
      </c>
      <c r="J20" s="14">
        <v>8000</v>
      </c>
      <c r="K20" s="14">
        <v>15000</v>
      </c>
      <c r="L20" s="31" t="s">
        <v>760</v>
      </c>
      <c r="M20" s="30" t="s">
        <v>761</v>
      </c>
    </row>
    <row r="21" s="3" customFormat="1" ht="40" customHeight="1" spans="1:13">
      <c r="A21" s="30" t="s">
        <v>692</v>
      </c>
      <c r="B21" s="30">
        <v>19</v>
      </c>
      <c r="C21" s="30" t="str">
        <f>_xlfn.DISPIMG("ID_C52D2B4F36EE4B968CB796C656BA5F48",1)</f>
        <v>=DISPIMG("ID_C52D2B4F36EE4B968CB796C656BA5F48",1)</v>
      </c>
      <c r="D21" s="30" t="s">
        <v>762</v>
      </c>
      <c r="E21" s="30" t="s">
        <v>763</v>
      </c>
      <c r="F21" s="30">
        <v>47124206757</v>
      </c>
      <c r="G21" s="88" t="s">
        <v>764</v>
      </c>
      <c r="H21" s="56">
        <v>8.5</v>
      </c>
      <c r="I21" s="56">
        <v>2000</v>
      </c>
      <c r="J21" s="56">
        <v>4000</v>
      </c>
      <c r="K21" s="56">
        <v>7000</v>
      </c>
      <c r="L21" s="31" t="s">
        <v>765</v>
      </c>
      <c r="M21" s="30" t="s">
        <v>766</v>
      </c>
    </row>
    <row r="22" s="3" customFormat="1" ht="40" customHeight="1" spans="1:13">
      <c r="A22" s="30" t="s">
        <v>692</v>
      </c>
      <c r="B22" s="30">
        <v>20</v>
      </c>
      <c r="C22" s="30" t="str">
        <f>_xlfn.DISPIMG("ID_890B269870654366A75BCBFC598E7183",1)</f>
        <v>=DISPIMG("ID_890B269870654366A75BCBFC598E7183",1)</v>
      </c>
      <c r="D22" s="30" t="s">
        <v>767</v>
      </c>
      <c r="E22" s="30" t="s">
        <v>768</v>
      </c>
      <c r="F22" s="30" t="s">
        <v>769</v>
      </c>
      <c r="G22" s="88" t="s">
        <v>770</v>
      </c>
      <c r="H22" s="56">
        <v>2.5</v>
      </c>
      <c r="I22" s="56">
        <v>14000</v>
      </c>
      <c r="J22" s="56">
        <v>18000</v>
      </c>
      <c r="K22" s="56">
        <v>27000</v>
      </c>
      <c r="L22" s="89" t="s">
        <v>771</v>
      </c>
      <c r="M22" s="30" t="s">
        <v>772</v>
      </c>
    </row>
    <row r="23" s="3" customFormat="1" ht="40" customHeight="1" spans="1:13">
      <c r="A23" s="10" t="s">
        <v>692</v>
      </c>
      <c r="B23" s="30">
        <v>21</v>
      </c>
      <c r="C23" s="10" t="str">
        <f>_xlfn.DISPIMG("ID_9633095383234D1A90E3ABF7E4414783",1)</f>
        <v>=DISPIMG("ID_9633095383234D1A90E3ABF7E4414783",1)</v>
      </c>
      <c r="D23" s="10" t="s">
        <v>773</v>
      </c>
      <c r="E23" s="30" t="s">
        <v>774</v>
      </c>
      <c r="F23" s="30" t="s">
        <v>775</v>
      </c>
      <c r="G23" s="88" t="s">
        <v>776</v>
      </c>
      <c r="H23" s="14">
        <v>1.1</v>
      </c>
      <c r="I23" s="14">
        <v>6000</v>
      </c>
      <c r="J23" s="14">
        <v>9000</v>
      </c>
      <c r="K23" s="14">
        <v>12000</v>
      </c>
      <c r="L23" s="89" t="s">
        <v>777</v>
      </c>
      <c r="M23" s="30" t="s">
        <v>680</v>
      </c>
    </row>
    <row r="24" s="3" customFormat="1" ht="40" customHeight="1" spans="1:13">
      <c r="A24" s="30" t="s">
        <v>692</v>
      </c>
      <c r="B24" s="30">
        <v>22</v>
      </c>
      <c r="C24" s="30" t="str">
        <f>_xlfn.DISPIMG("ID_C913DA2056BB468D8309AD48173EA0E0",1)</f>
        <v>=DISPIMG("ID_C913DA2056BB468D8309AD48173EA0E0",1)</v>
      </c>
      <c r="D24" s="30" t="s">
        <v>778</v>
      </c>
      <c r="E24" s="30" t="s">
        <v>779</v>
      </c>
      <c r="F24" s="30" t="s">
        <v>780</v>
      </c>
      <c r="G24" s="88" t="s">
        <v>781</v>
      </c>
      <c r="H24" s="56">
        <v>1.6</v>
      </c>
      <c r="I24" s="56">
        <v>3000</v>
      </c>
      <c r="J24" s="56">
        <v>6000</v>
      </c>
      <c r="K24" s="56">
        <v>9000</v>
      </c>
      <c r="L24" s="89" t="s">
        <v>782</v>
      </c>
      <c r="M24" s="30" t="s">
        <v>508</v>
      </c>
    </row>
    <row r="25" s="3" customFormat="1" ht="40" customHeight="1" spans="1:13">
      <c r="A25" s="10" t="s">
        <v>692</v>
      </c>
      <c r="B25" s="30">
        <v>23</v>
      </c>
      <c r="C25" s="10" t="str">
        <f>_xlfn.DISPIMG("ID_7E12B098D69341418AAD3F594F1E65FD",1)</f>
        <v>=DISPIMG("ID_7E12B098D69341418AAD3F594F1E65FD",1)</v>
      </c>
      <c r="D25" s="10" t="s">
        <v>783</v>
      </c>
      <c r="E25" s="30" t="s">
        <v>784</v>
      </c>
      <c r="F25" s="30" t="s">
        <v>785</v>
      </c>
      <c r="G25" s="88" t="s">
        <v>786</v>
      </c>
      <c r="H25" s="14">
        <v>5.2</v>
      </c>
      <c r="I25" s="14">
        <v>3000</v>
      </c>
      <c r="J25" s="14">
        <v>6000</v>
      </c>
      <c r="K25" s="14">
        <v>8000</v>
      </c>
      <c r="L25" s="89" t="s">
        <v>787</v>
      </c>
      <c r="M25" s="30" t="s">
        <v>601</v>
      </c>
    </row>
    <row r="26" s="3" customFormat="1" ht="40" customHeight="1" spans="1:13">
      <c r="A26" s="30" t="s">
        <v>692</v>
      </c>
      <c r="B26" s="30">
        <v>24</v>
      </c>
      <c r="C26" s="30" t="str">
        <f>_xlfn.DISPIMG("ID_68B46AAA406E483694D20D8E0739EE88",1)</f>
        <v>=DISPIMG("ID_68B46AAA406E483694D20D8E0739EE88",1)</v>
      </c>
      <c r="D26" s="30" t="s">
        <v>788</v>
      </c>
      <c r="E26" s="30" t="s">
        <v>789</v>
      </c>
      <c r="F26" s="30" t="s">
        <v>790</v>
      </c>
      <c r="G26" s="88" t="s">
        <v>791</v>
      </c>
      <c r="H26" s="56">
        <v>3.3</v>
      </c>
      <c r="I26" s="56" t="s">
        <v>35</v>
      </c>
      <c r="J26" s="56">
        <v>8000</v>
      </c>
      <c r="K26" s="56">
        <v>13000</v>
      </c>
      <c r="L26" s="89" t="s">
        <v>792</v>
      </c>
      <c r="M26" s="30" t="s">
        <v>158</v>
      </c>
    </row>
    <row r="27" s="3" customFormat="1" ht="40" customHeight="1" spans="1:13">
      <c r="A27" s="30" t="s">
        <v>692</v>
      </c>
      <c r="B27" s="30">
        <v>25</v>
      </c>
      <c r="C27" s="30" t="str">
        <f>_xlfn.DISPIMG("ID_407C09956BDE4C6FB997FB8DA34B20F4",1)</f>
        <v>=DISPIMG("ID_407C09956BDE4C6FB997FB8DA34B20F4",1)</v>
      </c>
      <c r="D27" s="30" t="s">
        <v>793</v>
      </c>
      <c r="E27" s="30" t="s">
        <v>794</v>
      </c>
      <c r="F27" s="30">
        <v>26957624423</v>
      </c>
      <c r="G27" s="88" t="s">
        <v>795</v>
      </c>
      <c r="H27" s="56">
        <v>2.3</v>
      </c>
      <c r="I27" s="56">
        <v>5000</v>
      </c>
      <c r="J27" s="73">
        <v>8000</v>
      </c>
      <c r="K27" s="73">
        <v>10000</v>
      </c>
      <c r="L27" s="89" t="s">
        <v>796</v>
      </c>
      <c r="M27" s="30" t="s">
        <v>797</v>
      </c>
    </row>
    <row r="28" s="3" customFormat="1" ht="40" customHeight="1" spans="1:13">
      <c r="A28" s="10" t="s">
        <v>692</v>
      </c>
      <c r="B28" s="30">
        <v>26</v>
      </c>
      <c r="C28" s="10" t="str">
        <f>_xlfn.DISPIMG("ID_A706216DBB764C8585FE88684B797CA2",1)</f>
        <v>=DISPIMG("ID_A706216DBB764C8585FE88684B797CA2",1)</v>
      </c>
      <c r="D28" s="10" t="s">
        <v>798</v>
      </c>
      <c r="E28" s="30" t="s">
        <v>799</v>
      </c>
      <c r="F28" s="30">
        <v>73654817133</v>
      </c>
      <c r="G28" s="88" t="s">
        <v>800</v>
      </c>
      <c r="H28" s="14">
        <v>1.1</v>
      </c>
      <c r="I28" s="14">
        <v>10000</v>
      </c>
      <c r="J28" s="14">
        <v>18000</v>
      </c>
      <c r="K28" s="14">
        <v>26000</v>
      </c>
      <c r="L28" s="89" t="s">
        <v>801</v>
      </c>
      <c r="M28" s="30" t="s">
        <v>123</v>
      </c>
    </row>
    <row r="29" s="3" customFormat="1" ht="40" customHeight="1" spans="1:13">
      <c r="A29" s="30" t="s">
        <v>674</v>
      </c>
      <c r="B29" s="30">
        <v>27</v>
      </c>
      <c r="C29" s="30" t="str">
        <f>_xlfn.DISPIMG("ID_0580F2861D774B8A81FE11D0A7A751A0",1)</f>
        <v>=DISPIMG("ID_0580F2861D774B8A81FE11D0A7A751A0",1)</v>
      </c>
      <c r="D29" s="30" t="s">
        <v>802</v>
      </c>
      <c r="E29" s="30" t="s">
        <v>803</v>
      </c>
      <c r="F29" s="30" t="s">
        <v>804</v>
      </c>
      <c r="G29" s="88" t="s">
        <v>805</v>
      </c>
      <c r="H29" s="56">
        <v>198.7</v>
      </c>
      <c r="I29" s="56">
        <v>75000</v>
      </c>
      <c r="J29" s="56">
        <v>150000</v>
      </c>
      <c r="K29" s="56">
        <v>200000</v>
      </c>
      <c r="L29" s="31" t="s">
        <v>806</v>
      </c>
      <c r="M29" s="30" t="s">
        <v>290</v>
      </c>
    </row>
    <row r="30" s="3" customFormat="1" ht="40" customHeight="1" spans="1:13">
      <c r="A30" s="30" t="s">
        <v>674</v>
      </c>
      <c r="B30" s="30">
        <v>28</v>
      </c>
      <c r="C30" s="30" t="str">
        <f>_xlfn.DISPIMG("ID_3EE07DE270F746609BB14A3892FE624C",1)</f>
        <v>=DISPIMG("ID_3EE07DE270F746609BB14A3892FE624C",1)</v>
      </c>
      <c r="D30" s="30" t="s">
        <v>807</v>
      </c>
      <c r="E30" s="30" t="s">
        <v>808</v>
      </c>
      <c r="F30" s="30" t="s">
        <v>809</v>
      </c>
      <c r="G30" s="88" t="s">
        <v>810</v>
      </c>
      <c r="H30" s="56">
        <v>40.8</v>
      </c>
      <c r="I30" s="56">
        <v>8000</v>
      </c>
      <c r="J30" s="56">
        <v>13000</v>
      </c>
      <c r="K30" s="56">
        <v>20000</v>
      </c>
      <c r="L30" s="31" t="s">
        <v>811</v>
      </c>
      <c r="M30" s="30" t="s">
        <v>812</v>
      </c>
    </row>
    <row r="31" s="3" customFormat="1" ht="40" customHeight="1" spans="1:13">
      <c r="A31" s="30" t="s">
        <v>674</v>
      </c>
      <c r="B31" s="30">
        <v>29</v>
      </c>
      <c r="C31" s="30" t="str">
        <f>_xlfn.DISPIMG("ID_EC881A9F2F1A4EBFAEEA7DA8288DBA53",1)</f>
        <v>=DISPIMG("ID_EC881A9F2F1A4EBFAEEA7DA8288DBA53",1)</v>
      </c>
      <c r="D31" s="30" t="s">
        <v>813</v>
      </c>
      <c r="E31" s="30" t="s">
        <v>814</v>
      </c>
      <c r="F31" s="30">
        <v>64795369561</v>
      </c>
      <c r="G31" s="88" t="s">
        <v>815</v>
      </c>
      <c r="H31" s="56">
        <v>15.8</v>
      </c>
      <c r="I31" s="56">
        <v>3100</v>
      </c>
      <c r="J31" s="56">
        <v>6000</v>
      </c>
      <c r="K31" s="56">
        <v>8000</v>
      </c>
      <c r="L31" s="31" t="s">
        <v>816</v>
      </c>
      <c r="M31" s="30" t="s">
        <v>817</v>
      </c>
    </row>
    <row r="32" s="3" customFormat="1" ht="40" customHeight="1" spans="1:13">
      <c r="A32" s="10" t="s">
        <v>674</v>
      </c>
      <c r="B32" s="30">
        <v>30</v>
      </c>
      <c r="C32" s="10" t="str">
        <f>_xlfn.DISPIMG("ID_8EBB1D59E79A49B5B7AE197C7DAED6A2",1)</f>
        <v>=DISPIMG("ID_8EBB1D59E79A49B5B7AE197C7DAED6A2",1)</v>
      </c>
      <c r="D32" s="10" t="s">
        <v>818</v>
      </c>
      <c r="E32" s="30" t="s">
        <v>819</v>
      </c>
      <c r="F32" s="30">
        <v>325980680</v>
      </c>
      <c r="G32" s="88" t="s">
        <v>820</v>
      </c>
      <c r="H32" s="14">
        <v>6.2</v>
      </c>
      <c r="I32" s="14">
        <v>40000</v>
      </c>
      <c r="J32" s="14">
        <v>60000</v>
      </c>
      <c r="K32" s="14">
        <v>80000</v>
      </c>
      <c r="L32" s="89" t="s">
        <v>821</v>
      </c>
      <c r="M32" s="30" t="s">
        <v>508</v>
      </c>
    </row>
    <row r="33" s="3" customFormat="1" ht="40" customHeight="1" spans="1:13">
      <c r="A33" s="30" t="s">
        <v>674</v>
      </c>
      <c r="B33" s="30">
        <v>31</v>
      </c>
      <c r="C33" s="30" t="str">
        <f>_xlfn.DISPIMG("ID_1928EB95149F4B5CBE0981B96DA7FEA5",1)</f>
        <v>=DISPIMG("ID_1928EB95149F4B5CBE0981B96DA7FEA5",1)</v>
      </c>
      <c r="D33" s="30" t="s">
        <v>822</v>
      </c>
      <c r="E33" s="30" t="s">
        <v>823</v>
      </c>
      <c r="F33" s="30">
        <v>69015232178</v>
      </c>
      <c r="G33" s="88" t="s">
        <v>824</v>
      </c>
      <c r="H33" s="56">
        <v>8.7</v>
      </c>
      <c r="I33" s="56" t="s">
        <v>35</v>
      </c>
      <c r="J33" s="56" t="s">
        <v>35</v>
      </c>
      <c r="K33" s="56">
        <v>30000</v>
      </c>
      <c r="L33" s="89" t="s">
        <v>825</v>
      </c>
      <c r="M33" s="30" t="s">
        <v>171</v>
      </c>
    </row>
    <row r="34" s="3" customFormat="1" ht="40" customHeight="1" spans="1:13">
      <c r="A34" s="10" t="s">
        <v>674</v>
      </c>
      <c r="B34" s="30">
        <v>32</v>
      </c>
      <c r="C34" s="10" t="str">
        <f>_xlfn.DISPIMG("ID_6401FBD8E0EF48BFB62E0A30B85F7510",1)</f>
        <v>=DISPIMG("ID_6401FBD8E0EF48BFB62E0A30B85F7510",1)</v>
      </c>
      <c r="D34" s="10" t="s">
        <v>826</v>
      </c>
      <c r="E34" s="30" t="s">
        <v>827</v>
      </c>
      <c r="F34" s="30">
        <v>31272627263</v>
      </c>
      <c r="G34" s="88" t="s">
        <v>828</v>
      </c>
      <c r="H34" s="14">
        <v>2.7</v>
      </c>
      <c r="I34" s="14" t="s">
        <v>35</v>
      </c>
      <c r="J34" s="14">
        <v>8000</v>
      </c>
      <c r="K34" s="14">
        <v>10000</v>
      </c>
      <c r="L34" s="89" t="s">
        <v>829</v>
      </c>
      <c r="M34" s="30" t="s">
        <v>766</v>
      </c>
    </row>
    <row r="35" s="3" customFormat="1" ht="40" customHeight="1" spans="1:13">
      <c r="A35" s="30" t="s">
        <v>830</v>
      </c>
      <c r="B35" s="30">
        <v>33</v>
      </c>
      <c r="C35" s="30" t="str">
        <f>_xlfn.DISPIMG("ID_35F2709F3B974B898788F8B6FE7D923C",1)</f>
        <v>=DISPIMG("ID_35F2709F3B974B898788F8B6FE7D923C",1)</v>
      </c>
      <c r="D35" s="30" t="s">
        <v>831</v>
      </c>
      <c r="E35" s="30" t="s">
        <v>832</v>
      </c>
      <c r="F35" s="30">
        <v>45651862093</v>
      </c>
      <c r="G35" s="88" t="s">
        <v>833</v>
      </c>
      <c r="H35" s="56">
        <v>10.7</v>
      </c>
      <c r="I35" s="56">
        <v>5800</v>
      </c>
      <c r="J35" s="56">
        <v>7000</v>
      </c>
      <c r="K35" s="56">
        <v>10000</v>
      </c>
      <c r="L35" s="31" t="s">
        <v>834</v>
      </c>
      <c r="M35" s="30" t="s">
        <v>741</v>
      </c>
    </row>
    <row r="36" s="3" customFormat="1" ht="40" customHeight="1" spans="1:13">
      <c r="A36" s="10" t="s">
        <v>830</v>
      </c>
      <c r="B36" s="30">
        <v>34</v>
      </c>
      <c r="C36" s="10" t="str">
        <f>_xlfn.DISPIMG("ID_692CB243303A40E6A9B40713F6A1CA1F",1)</f>
        <v>=DISPIMG("ID_692CB243303A40E6A9B40713F6A1CA1F",1)</v>
      </c>
      <c r="D36" s="10" t="s">
        <v>835</v>
      </c>
      <c r="E36" s="30" t="s">
        <v>836</v>
      </c>
      <c r="F36" s="30">
        <v>80991987533</v>
      </c>
      <c r="G36" s="88" t="s">
        <v>837</v>
      </c>
      <c r="H36" s="14">
        <v>7.1</v>
      </c>
      <c r="I36" s="14">
        <v>4000</v>
      </c>
      <c r="J36" s="14">
        <v>8000</v>
      </c>
      <c r="K36" s="14">
        <v>12000</v>
      </c>
      <c r="L36" s="89" t="s">
        <v>838</v>
      </c>
      <c r="M36" s="30" t="s">
        <v>680</v>
      </c>
    </row>
    <row r="37" s="3" customFormat="1" ht="40" customHeight="1" spans="1:13">
      <c r="A37" s="10" t="s">
        <v>830</v>
      </c>
      <c r="B37" s="30">
        <v>35</v>
      </c>
      <c r="C37" s="10" t="str">
        <f>_xlfn.DISPIMG("ID_A1909A3EB186449CB4838A717F54497A",1)</f>
        <v>=DISPIMG("ID_A1909A3EB186449CB4838A717F54497A",1)</v>
      </c>
      <c r="D37" s="10" t="s">
        <v>839</v>
      </c>
      <c r="E37" s="30" t="s">
        <v>840</v>
      </c>
      <c r="F37" s="30">
        <v>67822124537</v>
      </c>
      <c r="G37" s="88" t="s">
        <v>841</v>
      </c>
      <c r="H37" s="14">
        <v>2.1</v>
      </c>
      <c r="I37" s="14">
        <v>3000</v>
      </c>
      <c r="J37" s="14">
        <v>5000</v>
      </c>
      <c r="K37" s="14">
        <v>7000</v>
      </c>
      <c r="L37" s="89" t="s">
        <v>842</v>
      </c>
      <c r="M37" s="30" t="s">
        <v>843</v>
      </c>
    </row>
    <row r="38" s="3" customFormat="1" ht="40" customHeight="1" spans="1:13">
      <c r="A38" s="30" t="s">
        <v>830</v>
      </c>
      <c r="B38" s="30">
        <v>36</v>
      </c>
      <c r="C38" s="30" t="str">
        <f>_xlfn.DISPIMG("ID_AEEBD398DD4344C2885614D654072F9B",1)</f>
        <v>=DISPIMG("ID_AEEBD398DD4344C2885614D654072F9B",1)</v>
      </c>
      <c r="D38" s="30" t="s">
        <v>844</v>
      </c>
      <c r="E38" s="30" t="s">
        <v>845</v>
      </c>
      <c r="F38" s="30" t="s">
        <v>846</v>
      </c>
      <c r="G38" s="88" t="s">
        <v>847</v>
      </c>
      <c r="H38" s="56">
        <v>3.1</v>
      </c>
      <c r="I38" s="56" t="s">
        <v>35</v>
      </c>
      <c r="J38" s="56">
        <v>10000</v>
      </c>
      <c r="K38" s="56">
        <v>13000</v>
      </c>
      <c r="L38" s="89" t="s">
        <v>848</v>
      </c>
      <c r="M38" s="30" t="s">
        <v>365</v>
      </c>
    </row>
    <row r="39" s="3" customFormat="1" ht="40" customHeight="1" spans="1:13">
      <c r="A39" s="30" t="s">
        <v>849</v>
      </c>
      <c r="B39" s="30">
        <v>37</v>
      </c>
      <c r="C39" s="30" t="str">
        <f>_xlfn.DISPIMG("ID_FB5222EE25E0479B82AD19CA6555663E",1)</f>
        <v>=DISPIMG("ID_FB5222EE25E0479B82AD19CA6555663E",1)</v>
      </c>
      <c r="D39" s="30" t="s">
        <v>850</v>
      </c>
      <c r="E39" s="30" t="s">
        <v>851</v>
      </c>
      <c r="F39" s="30">
        <v>62895611958</v>
      </c>
      <c r="G39" s="88" t="s">
        <v>852</v>
      </c>
      <c r="H39" s="56">
        <v>12.1</v>
      </c>
      <c r="I39" s="56">
        <v>10000</v>
      </c>
      <c r="J39" s="56">
        <v>11000</v>
      </c>
      <c r="K39" s="56">
        <v>12000</v>
      </c>
      <c r="L39" s="31" t="s">
        <v>853</v>
      </c>
      <c r="M39" s="30" t="s">
        <v>854</v>
      </c>
    </row>
    <row r="40" s="3" customFormat="1" ht="40" customHeight="1" spans="1:13">
      <c r="A40" s="10" t="s">
        <v>855</v>
      </c>
      <c r="B40" s="30">
        <v>38</v>
      </c>
      <c r="C40" s="10" t="str">
        <f>_xlfn.DISPIMG("ID_5391CE980D3047BB8D7597DC58503873",1)</f>
        <v>=DISPIMG("ID_5391CE980D3047BB8D7597DC58503873",1)</v>
      </c>
      <c r="D40" s="10" t="s">
        <v>856</v>
      </c>
      <c r="E40" s="30" t="s">
        <v>857</v>
      </c>
      <c r="F40" s="30">
        <v>85575992348</v>
      </c>
      <c r="G40" s="88" t="s">
        <v>858</v>
      </c>
      <c r="H40" s="14">
        <v>5.9</v>
      </c>
      <c r="I40" s="14">
        <v>5000</v>
      </c>
      <c r="J40" s="14">
        <v>8000</v>
      </c>
      <c r="K40" s="14">
        <v>10000</v>
      </c>
      <c r="L40" s="89" t="s">
        <v>859</v>
      </c>
      <c r="M40" s="30" t="s">
        <v>860</v>
      </c>
    </row>
    <row r="41" s="3" customFormat="1" ht="40" customHeight="1" spans="1:13">
      <c r="A41" s="30" t="s">
        <v>861</v>
      </c>
      <c r="B41" s="30">
        <v>39</v>
      </c>
      <c r="C41" s="30" t="str">
        <f>_xlfn.DISPIMG("ID_A5C1128F7B304FB49BD874546E01637F",1)</f>
        <v>=DISPIMG("ID_A5C1128F7B304FB49BD874546E01637F",1)</v>
      </c>
      <c r="D41" s="30" t="s">
        <v>862</v>
      </c>
      <c r="E41" s="30" t="s">
        <v>863</v>
      </c>
      <c r="F41" s="30" t="s">
        <v>864</v>
      </c>
      <c r="G41" s="88" t="s">
        <v>865</v>
      </c>
      <c r="H41" s="56">
        <v>9.1</v>
      </c>
      <c r="I41" s="56">
        <v>8000</v>
      </c>
      <c r="J41" s="56">
        <v>10000</v>
      </c>
      <c r="K41" s="56">
        <v>13000</v>
      </c>
      <c r="L41" s="89" t="s">
        <v>866</v>
      </c>
      <c r="M41" s="30" t="s">
        <v>290</v>
      </c>
    </row>
    <row r="42" s="3" customFormat="1" ht="40" customHeight="1" spans="1:13">
      <c r="A42" s="30" t="s">
        <v>867</v>
      </c>
      <c r="B42" s="30">
        <v>40</v>
      </c>
      <c r="C42" s="30" t="str">
        <f>_xlfn.DISPIMG("ID_F8FCC526B01848B49DD020EB9D0EFD10",1)</f>
        <v>=DISPIMG("ID_F8FCC526B01848B49DD020EB9D0EFD10",1)</v>
      </c>
      <c r="D42" s="30" t="s">
        <v>868</v>
      </c>
      <c r="E42" s="30" t="s">
        <v>869</v>
      </c>
      <c r="F42" s="30">
        <v>86357486</v>
      </c>
      <c r="G42" s="88" t="s">
        <v>870</v>
      </c>
      <c r="H42" s="56">
        <v>3.7</v>
      </c>
      <c r="I42" s="56" t="s">
        <v>35</v>
      </c>
      <c r="J42" s="56">
        <v>12000</v>
      </c>
      <c r="K42" s="56">
        <v>18000</v>
      </c>
      <c r="L42" s="89" t="s">
        <v>871</v>
      </c>
      <c r="M42" s="30" t="s">
        <v>365</v>
      </c>
    </row>
    <row r="43" s="3" customFormat="1" ht="40" customHeight="1" spans="1:13">
      <c r="A43" s="30" t="s">
        <v>872</v>
      </c>
      <c r="B43" s="30">
        <v>41</v>
      </c>
      <c r="C43" s="30" t="str">
        <f>_xlfn.DISPIMG("ID_DF734EB8DE864601B9FC007B0EE4FF24",1)</f>
        <v>=DISPIMG("ID_DF734EB8DE864601B9FC007B0EE4FF24",1)</v>
      </c>
      <c r="D43" s="30" t="s">
        <v>873</v>
      </c>
      <c r="E43" s="30" t="s">
        <v>874</v>
      </c>
      <c r="F43" s="30" t="s">
        <v>875</v>
      </c>
      <c r="G43" s="88" t="s">
        <v>876</v>
      </c>
      <c r="H43" s="56">
        <v>10</v>
      </c>
      <c r="I43" s="56" t="s">
        <v>35</v>
      </c>
      <c r="J43" s="56">
        <v>8000</v>
      </c>
      <c r="K43" s="56">
        <v>10000</v>
      </c>
      <c r="L43" s="31" t="s">
        <v>877</v>
      </c>
      <c r="M43" s="30" t="s">
        <v>290</v>
      </c>
    </row>
    <row r="44" s="3" customFormat="1" ht="40" customHeight="1" spans="1:13">
      <c r="A44" s="30" t="s">
        <v>692</v>
      </c>
      <c r="B44" s="30">
        <v>42</v>
      </c>
      <c r="C44" t="str">
        <f>_xlfn.DISPIMG("ID_5D98421CCFA84A48A75B0F1FF9C7B971",1)</f>
        <v>=DISPIMG("ID_5D98421CCFA84A48A75B0F1FF9C7B971",1)</v>
      </c>
      <c r="D44" s="30" t="s">
        <v>878</v>
      </c>
      <c r="E44" s="30" t="s">
        <v>879</v>
      </c>
      <c r="F44" s="30">
        <v>89924986600</v>
      </c>
      <c r="G44" s="88" t="s">
        <v>880</v>
      </c>
      <c r="H44" s="56">
        <v>2.9</v>
      </c>
      <c r="I44" s="56">
        <v>5000</v>
      </c>
      <c r="J44" s="56">
        <v>8000</v>
      </c>
      <c r="K44" s="56">
        <v>12000</v>
      </c>
      <c r="L44" s="89" t="s">
        <v>881</v>
      </c>
      <c r="M44" s="30" t="s">
        <v>472</v>
      </c>
    </row>
    <row r="45" s="3" customFormat="1" ht="40" customHeight="1" spans="1:13">
      <c r="A45" s="30" t="s">
        <v>692</v>
      </c>
      <c r="B45" s="30">
        <v>43</v>
      </c>
      <c r="C45" s="30" t="str">
        <f>_xlfn.DISPIMG("ID_A0476BE4417240B59DDAFBC8EF32D7AE",1)</f>
        <v>=DISPIMG("ID_A0476BE4417240B59DDAFBC8EF32D7AE",1)</v>
      </c>
      <c r="D45" s="30" t="s">
        <v>882</v>
      </c>
      <c r="E45" s="30" t="s">
        <v>883</v>
      </c>
      <c r="F45" s="30" t="s">
        <v>884</v>
      </c>
      <c r="G45" s="88" t="s">
        <v>885</v>
      </c>
      <c r="H45" s="56">
        <v>2</v>
      </c>
      <c r="I45" s="56" t="s">
        <v>35</v>
      </c>
      <c r="J45" s="56">
        <v>15000</v>
      </c>
      <c r="K45" s="56">
        <v>20000</v>
      </c>
      <c r="L45" s="89" t="s">
        <v>886</v>
      </c>
      <c r="M45" s="30" t="s">
        <v>887</v>
      </c>
    </row>
    <row r="46" s="3" customFormat="1" ht="40" customHeight="1" spans="1:13">
      <c r="A46" s="30" t="s">
        <v>830</v>
      </c>
      <c r="B46" s="30">
        <v>44</v>
      </c>
      <c r="C46" s="30" t="str">
        <f>_xlfn.DISPIMG("ID_E9DAA817F0D64338A0016C203B549EFE",1)</f>
        <v>=DISPIMG("ID_E9DAA817F0D64338A0016C203B549EFE",1)</v>
      </c>
      <c r="D46" s="30" t="s">
        <v>888</v>
      </c>
      <c r="E46" s="30" t="s">
        <v>889</v>
      </c>
      <c r="F46" s="30" t="s">
        <v>890</v>
      </c>
      <c r="G46" s="88" t="s">
        <v>891</v>
      </c>
      <c r="H46" s="56">
        <v>0.7</v>
      </c>
      <c r="I46" s="56" t="s">
        <v>35</v>
      </c>
      <c r="J46" s="56">
        <v>7000</v>
      </c>
      <c r="K46" s="56">
        <v>10000</v>
      </c>
      <c r="L46" s="89" t="s">
        <v>35</v>
      </c>
      <c r="M46" s="30" t="s">
        <v>290</v>
      </c>
    </row>
    <row r="47" s="3" customFormat="1" ht="40" customHeight="1" spans="1:13">
      <c r="A47" s="10" t="s">
        <v>692</v>
      </c>
      <c r="B47" s="30">
        <v>45</v>
      </c>
      <c r="C47" s="10" t="str">
        <f>_xlfn.DISPIMG("ID_776951430CF849348711AB7D9958108D",1)</f>
        <v>=DISPIMG("ID_776951430CF849348711AB7D9958108D",1)</v>
      </c>
      <c r="D47" s="30" t="s">
        <v>892</v>
      </c>
      <c r="E47" s="30" t="s">
        <v>893</v>
      </c>
      <c r="F47" s="30">
        <v>87006881</v>
      </c>
      <c r="G47" s="88" t="s">
        <v>894</v>
      </c>
      <c r="H47" s="14">
        <v>0.2</v>
      </c>
      <c r="I47" s="14" t="s">
        <v>35</v>
      </c>
      <c r="J47" s="14">
        <v>10000</v>
      </c>
      <c r="K47" s="14">
        <v>20000</v>
      </c>
      <c r="L47" s="89" t="s">
        <v>35</v>
      </c>
      <c r="M47" s="30" t="s">
        <v>158</v>
      </c>
    </row>
    <row r="48" s="3" customFormat="1" ht="40" customHeight="1" spans="1:13">
      <c r="A48" s="30" t="s">
        <v>867</v>
      </c>
      <c r="B48" s="30">
        <v>46</v>
      </c>
      <c r="C48" s="30" t="str">
        <f>_xlfn.DISPIMG("ID_FB942B93444443D7884D230561D4290D",1)</f>
        <v>=DISPIMG("ID_FB942B93444443D7884D230561D4290D",1)</v>
      </c>
      <c r="D48" s="30" t="s">
        <v>895</v>
      </c>
      <c r="E48" s="30" t="s">
        <v>896</v>
      </c>
      <c r="F48" s="30" t="s">
        <v>897</v>
      </c>
      <c r="G48" s="88" t="s">
        <v>898</v>
      </c>
      <c r="H48" s="56">
        <v>4.5</v>
      </c>
      <c r="I48" s="56" t="s">
        <v>35</v>
      </c>
      <c r="J48" s="56">
        <v>5000</v>
      </c>
      <c r="K48" s="56">
        <v>8000</v>
      </c>
      <c r="L48" s="89" t="s">
        <v>899</v>
      </c>
      <c r="M48" s="30" t="s">
        <v>716</v>
      </c>
    </row>
    <row r="49" s="3" customFormat="1" ht="40" customHeight="1" spans="1:13">
      <c r="A49" s="10" t="s">
        <v>692</v>
      </c>
      <c r="B49" s="30">
        <v>47</v>
      </c>
      <c r="C49" s="10" t="str">
        <f>_xlfn.DISPIMG("ID_8B95583D4E584F5EB9B2888DD5706286",1)</f>
        <v>=DISPIMG("ID_8B95583D4E584F5EB9B2888DD5706286",1)</v>
      </c>
      <c r="D49" s="10" t="s">
        <v>900</v>
      </c>
      <c r="E49" s="30" t="s">
        <v>901</v>
      </c>
      <c r="F49" s="30">
        <v>1134374891</v>
      </c>
      <c r="G49" s="88" t="s">
        <v>902</v>
      </c>
      <c r="H49" s="14">
        <v>341.9</v>
      </c>
      <c r="I49" s="14">
        <v>100000</v>
      </c>
      <c r="J49" s="14">
        <v>130000</v>
      </c>
      <c r="K49" s="14">
        <v>160000</v>
      </c>
      <c r="L49" s="31" t="s">
        <v>903</v>
      </c>
      <c r="M49" s="30" t="s">
        <v>904</v>
      </c>
    </row>
    <row r="50" s="3" customFormat="1" ht="40" customHeight="1" spans="1:13">
      <c r="A50" s="30" t="s">
        <v>674</v>
      </c>
      <c r="B50" s="30">
        <v>48</v>
      </c>
      <c r="C50" s="30" t="str">
        <f>_xlfn.DISPIMG("ID_14E8DD271AE44E86AAB4ED8D4396E758",1)</f>
        <v>=DISPIMG("ID_14E8DD271AE44E86AAB4ED8D4396E758",1)</v>
      </c>
      <c r="D50" s="30" t="s">
        <v>905</v>
      </c>
      <c r="E50" s="30" t="s">
        <v>906</v>
      </c>
      <c r="F50" s="30">
        <v>54731555607</v>
      </c>
      <c r="G50" s="88" t="s">
        <v>907</v>
      </c>
      <c r="H50" s="56">
        <v>57.3</v>
      </c>
      <c r="I50" s="56">
        <v>20000</v>
      </c>
      <c r="J50" s="56">
        <v>40000</v>
      </c>
      <c r="K50" s="56">
        <v>50000</v>
      </c>
      <c r="L50" s="31" t="s">
        <v>908</v>
      </c>
      <c r="M50" s="30" t="s">
        <v>909</v>
      </c>
    </row>
    <row r="51" s="3" customFormat="1" ht="40" customHeight="1" spans="1:13">
      <c r="A51" s="10" t="s">
        <v>692</v>
      </c>
      <c r="B51" s="30">
        <v>49</v>
      </c>
      <c r="C51" s="10" t="str">
        <f>_xlfn.DISPIMG("ID_F8E768C2126D4AD59C735BA0237CA518",1)</f>
        <v>=DISPIMG("ID_F8E768C2126D4AD59C735BA0237CA518",1)</v>
      </c>
      <c r="D51" s="10" t="s">
        <v>910</v>
      </c>
      <c r="E51" s="30" t="s">
        <v>911</v>
      </c>
      <c r="F51" s="30" t="s">
        <v>912</v>
      </c>
      <c r="G51" s="88" t="s">
        <v>913</v>
      </c>
      <c r="H51" s="14">
        <v>63.1</v>
      </c>
      <c r="I51" s="14" t="s">
        <v>35</v>
      </c>
      <c r="J51" s="14">
        <v>60000</v>
      </c>
      <c r="K51" s="14">
        <v>70000</v>
      </c>
      <c r="L51" s="31" t="s">
        <v>914</v>
      </c>
      <c r="M51" s="30" t="s">
        <v>915</v>
      </c>
    </row>
    <row r="52" s="3" customFormat="1" ht="40" customHeight="1" spans="1:13">
      <c r="A52" s="30" t="s">
        <v>692</v>
      </c>
      <c r="B52" s="30">
        <v>50</v>
      </c>
      <c r="C52" s="30" t="str">
        <f>_xlfn.DISPIMG("ID_B7244D3686CD453A92B4F7D90AE1527E",1)</f>
        <v>=DISPIMG("ID_B7244D3686CD453A92B4F7D90AE1527E",1)</v>
      </c>
      <c r="D52" s="30" t="s">
        <v>916</v>
      </c>
      <c r="E52" s="30" t="s">
        <v>917</v>
      </c>
      <c r="F52" s="30">
        <v>67277930</v>
      </c>
      <c r="G52" s="88" t="s">
        <v>918</v>
      </c>
      <c r="H52" s="56">
        <v>19.3</v>
      </c>
      <c r="I52" s="56" t="s">
        <v>35</v>
      </c>
      <c r="J52" s="56">
        <v>14250</v>
      </c>
      <c r="K52" s="56">
        <v>20250</v>
      </c>
      <c r="L52" s="31" t="s">
        <v>919</v>
      </c>
      <c r="M52" s="30" t="s">
        <v>29</v>
      </c>
    </row>
    <row r="53" s="3" customFormat="1" ht="40" customHeight="1" spans="1:13">
      <c r="A53" s="10" t="s">
        <v>692</v>
      </c>
      <c r="B53" s="30">
        <v>51</v>
      </c>
      <c r="C53" s="10" t="str">
        <f>_xlfn.DISPIMG("ID_779D035EED7C4DE0B7958592D46BF368",1)</f>
        <v>=DISPIMG("ID_779D035EED7C4DE0B7958592D46BF368",1)</v>
      </c>
      <c r="D53" s="10" t="s">
        <v>920</v>
      </c>
      <c r="E53" s="30" t="s">
        <v>921</v>
      </c>
      <c r="F53" s="30">
        <v>47583188398</v>
      </c>
      <c r="G53" s="88" t="s">
        <v>922</v>
      </c>
      <c r="H53" s="14">
        <v>17</v>
      </c>
      <c r="I53" s="14" t="s">
        <v>35</v>
      </c>
      <c r="J53" s="14">
        <v>10000</v>
      </c>
      <c r="K53" s="14">
        <v>12000</v>
      </c>
      <c r="L53" s="31" t="s">
        <v>923</v>
      </c>
      <c r="M53" s="30" t="s">
        <v>924</v>
      </c>
    </row>
    <row r="54" s="3" customFormat="1" ht="40" customHeight="1" spans="1:13">
      <c r="A54" s="30" t="s">
        <v>692</v>
      </c>
      <c r="B54" s="30">
        <v>52</v>
      </c>
      <c r="C54" s="30" t="str">
        <f>_xlfn.DISPIMG("ID_C3C8477463F44C40A863061847A4B5A4",1)</f>
        <v>=DISPIMG("ID_C3C8477463F44C40A863061847A4B5A4",1)</v>
      </c>
      <c r="D54" s="30" t="s">
        <v>925</v>
      </c>
      <c r="E54" s="30" t="s">
        <v>926</v>
      </c>
      <c r="F54" s="30">
        <v>59395327710</v>
      </c>
      <c r="G54" s="88" t="s">
        <v>927</v>
      </c>
      <c r="H54" s="56">
        <v>26.3</v>
      </c>
      <c r="I54" s="56" t="s">
        <v>35</v>
      </c>
      <c r="J54" s="56">
        <v>25000</v>
      </c>
      <c r="K54" s="56">
        <v>30000</v>
      </c>
      <c r="L54" s="31" t="s">
        <v>928</v>
      </c>
      <c r="M54" s="30" t="s">
        <v>472</v>
      </c>
    </row>
    <row r="55" s="3" customFormat="1" ht="40" customHeight="1" spans="1:13">
      <c r="A55" s="30" t="s">
        <v>692</v>
      </c>
      <c r="B55" s="30">
        <v>53</v>
      </c>
      <c r="C55" s="30" t="str">
        <f>_xlfn.DISPIMG("ID_85C799BE613948D4B370714B52FC494D",1)</f>
        <v>=DISPIMG("ID_85C799BE613948D4B370714B52FC494D",1)</v>
      </c>
      <c r="D55" s="30" t="s">
        <v>929</v>
      </c>
      <c r="E55" s="30" t="s">
        <v>930</v>
      </c>
      <c r="F55" s="30" t="s">
        <v>769</v>
      </c>
      <c r="G55" s="88" t="s">
        <v>931</v>
      </c>
      <c r="H55" s="56">
        <v>2.5</v>
      </c>
      <c r="I55" s="56">
        <v>14000</v>
      </c>
      <c r="J55" s="56">
        <v>18000</v>
      </c>
      <c r="K55" s="56">
        <v>27000</v>
      </c>
      <c r="L55" s="31" t="s">
        <v>932</v>
      </c>
      <c r="M55" s="30" t="s">
        <v>772</v>
      </c>
    </row>
    <row r="56" s="3" customFormat="1" ht="40" customHeight="1" spans="1:13">
      <c r="A56" s="30" t="s">
        <v>692</v>
      </c>
      <c r="B56" s="30">
        <v>54</v>
      </c>
      <c r="C56" s="30" t="str">
        <f>_xlfn.DISPIMG("ID_B0410C5160964F0495092F18FADD9BD4",1)</f>
        <v>=DISPIMG("ID_B0410C5160964F0495092F18FADD9BD4",1)</v>
      </c>
      <c r="D56" s="30" t="s">
        <v>933</v>
      </c>
      <c r="E56" s="30" t="s">
        <v>934</v>
      </c>
      <c r="F56" s="30">
        <v>39579974600</v>
      </c>
      <c r="G56" s="88" t="s">
        <v>935</v>
      </c>
      <c r="H56" s="56">
        <v>7.1</v>
      </c>
      <c r="I56" s="56" t="s">
        <v>35</v>
      </c>
      <c r="J56" s="56" t="s">
        <v>35</v>
      </c>
      <c r="K56" s="56">
        <v>30000</v>
      </c>
      <c r="L56" s="89" t="s">
        <v>936</v>
      </c>
      <c r="M56" s="30" t="s">
        <v>937</v>
      </c>
    </row>
    <row r="57" s="3" customFormat="1" ht="40" customHeight="1" spans="1:13">
      <c r="A57" s="30" t="s">
        <v>692</v>
      </c>
      <c r="B57" s="30">
        <v>55</v>
      </c>
      <c r="C57" s="30" t="str">
        <f>_xlfn.DISPIMG("ID_4EEAC8A97F384979BC65DE84B22FD208",1)</f>
        <v>=DISPIMG("ID_4EEAC8A97F384979BC65DE84B22FD208",1)</v>
      </c>
      <c r="D57" s="30" t="s">
        <v>938</v>
      </c>
      <c r="E57" s="30" t="s">
        <v>939</v>
      </c>
      <c r="F57" s="30" t="s">
        <v>940</v>
      </c>
      <c r="G57" s="88" t="s">
        <v>941</v>
      </c>
      <c r="H57" s="56">
        <v>25</v>
      </c>
      <c r="I57" s="56">
        <v>10000</v>
      </c>
      <c r="J57" s="56">
        <v>15000</v>
      </c>
      <c r="K57" s="56">
        <v>18000</v>
      </c>
      <c r="L57" s="31" t="s">
        <v>942</v>
      </c>
      <c r="M57" s="30" t="s">
        <v>158</v>
      </c>
    </row>
    <row r="58" s="3" customFormat="1" ht="40" customHeight="1" spans="1:13">
      <c r="A58" s="10" t="s">
        <v>692</v>
      </c>
      <c r="B58" s="30">
        <v>56</v>
      </c>
      <c r="C58" s="10" t="str">
        <f>_xlfn.DISPIMG("ID_266ED53DECCF45E79D1C3196780356DB",1)</f>
        <v>=DISPIMG("ID_266ED53DECCF45E79D1C3196780356DB",1)</v>
      </c>
      <c r="D58" s="10" t="s">
        <v>943</v>
      </c>
      <c r="E58" s="30" t="s">
        <v>944</v>
      </c>
      <c r="F58" s="30">
        <v>358190004</v>
      </c>
      <c r="G58" s="88" t="s">
        <v>945</v>
      </c>
      <c r="H58" s="14">
        <v>11.4</v>
      </c>
      <c r="I58" s="14">
        <v>12000</v>
      </c>
      <c r="J58" s="14">
        <v>14000</v>
      </c>
      <c r="K58" s="14">
        <v>18000</v>
      </c>
      <c r="L58" s="31" t="s">
        <v>946</v>
      </c>
      <c r="M58" s="30" t="s">
        <v>29</v>
      </c>
    </row>
    <row r="59" s="3" customFormat="1" ht="40" customHeight="1" spans="1:13">
      <c r="A59" s="30" t="s">
        <v>692</v>
      </c>
      <c r="B59" s="30">
        <v>57</v>
      </c>
      <c r="C59" t="str">
        <f>_xlfn.DISPIMG("ID_B5317FBA43184591A3173D4792B7F325",1)</f>
        <v>=DISPIMG("ID_B5317FBA43184591A3173D4792B7F325",1)</v>
      </c>
      <c r="D59" s="30" t="s">
        <v>947</v>
      </c>
      <c r="E59" s="30" t="s">
        <v>948</v>
      </c>
      <c r="F59" s="30" t="s">
        <v>949</v>
      </c>
      <c r="G59" s="88" t="s">
        <v>950</v>
      </c>
      <c r="H59" s="56">
        <v>9.2</v>
      </c>
      <c r="I59" s="56">
        <v>3000</v>
      </c>
      <c r="J59" s="56">
        <v>6000</v>
      </c>
      <c r="K59" s="56">
        <v>12000</v>
      </c>
      <c r="L59" s="89" t="s">
        <v>951</v>
      </c>
      <c r="M59" s="30" t="s">
        <v>310</v>
      </c>
    </row>
    <row r="60" s="3" customFormat="1" ht="40" customHeight="1" spans="1:13">
      <c r="A60" s="10" t="s">
        <v>692</v>
      </c>
      <c r="B60" s="30">
        <v>58</v>
      </c>
      <c r="C60" s="10" t="str">
        <f>_xlfn.DISPIMG("ID_2F2EB697D78346B394F5D4181358ED6E",1)</f>
        <v>=DISPIMG("ID_2F2EB697D78346B394F5D4181358ED6E",1)</v>
      </c>
      <c r="D60" s="10" t="s">
        <v>952</v>
      </c>
      <c r="E60" s="30" t="s">
        <v>953</v>
      </c>
      <c r="F60" s="30" t="s">
        <v>954</v>
      </c>
      <c r="G60" s="88" t="s">
        <v>955</v>
      </c>
      <c r="H60" s="14">
        <v>10.7</v>
      </c>
      <c r="I60" s="14">
        <v>5000</v>
      </c>
      <c r="J60" s="14">
        <v>6500</v>
      </c>
      <c r="K60" s="14">
        <v>8500</v>
      </c>
      <c r="L60" s="31" t="s">
        <v>956</v>
      </c>
      <c r="M60" s="30" t="s">
        <v>283</v>
      </c>
    </row>
    <row r="61" s="3" customFormat="1" ht="40" customHeight="1" spans="1:13">
      <c r="A61" s="30" t="s">
        <v>692</v>
      </c>
      <c r="B61" s="30">
        <v>59</v>
      </c>
      <c r="C61" s="30" t="str">
        <f>_xlfn.DISPIMG("ID_EFDE7788EB80411F9661ABD6E2942226",1)</f>
        <v>=DISPIMG("ID_EFDE7788EB80411F9661ABD6E2942226",1)</v>
      </c>
      <c r="D61" s="30" t="s">
        <v>957</v>
      </c>
      <c r="E61" s="30" t="s">
        <v>958</v>
      </c>
      <c r="F61" s="30">
        <v>348706748</v>
      </c>
      <c r="G61" s="88" t="s">
        <v>959</v>
      </c>
      <c r="H61" s="56">
        <v>16</v>
      </c>
      <c r="I61" s="56">
        <v>10000</v>
      </c>
      <c r="J61" s="56">
        <v>15000</v>
      </c>
      <c r="K61" s="56">
        <v>20000</v>
      </c>
      <c r="L61" s="31" t="s">
        <v>960</v>
      </c>
      <c r="M61" s="30" t="s">
        <v>508</v>
      </c>
    </row>
    <row r="62" s="3" customFormat="1" ht="40" customHeight="1" spans="1:13">
      <c r="A62" s="10" t="s">
        <v>692</v>
      </c>
      <c r="B62" s="30">
        <v>60</v>
      </c>
      <c r="C62" s="10" t="str">
        <f>_xlfn.DISPIMG("ID_F24CC7EB8E8F45B1B0674961977A53FC",1)</f>
        <v>=DISPIMG("ID_F24CC7EB8E8F45B1B0674961977A53FC",1)</v>
      </c>
      <c r="D62" s="10" t="s">
        <v>961</v>
      </c>
      <c r="E62" s="30" t="s">
        <v>962</v>
      </c>
      <c r="F62" s="30" t="s">
        <v>963</v>
      </c>
      <c r="G62" s="88" t="s">
        <v>964</v>
      </c>
      <c r="H62" s="14">
        <v>4.7</v>
      </c>
      <c r="I62" s="14" t="s">
        <v>35</v>
      </c>
      <c r="J62" s="14" t="s">
        <v>35</v>
      </c>
      <c r="K62" s="14">
        <v>30000</v>
      </c>
      <c r="L62" s="89" t="s">
        <v>965</v>
      </c>
      <c r="M62" s="30" t="s">
        <v>365</v>
      </c>
    </row>
    <row r="63" s="3" customFormat="1" ht="40" customHeight="1" spans="1:13">
      <c r="A63" s="30" t="s">
        <v>692</v>
      </c>
      <c r="B63" s="30">
        <v>61</v>
      </c>
      <c r="C63" t="str">
        <f>_xlfn.DISPIMG("ID_E206ADBFE9E447DB93C5BC0BFDDFB8D0",1)</f>
        <v>=DISPIMG("ID_E206ADBFE9E447DB93C5BC0BFDDFB8D0",1)</v>
      </c>
      <c r="D63" s="30" t="s">
        <v>966</v>
      </c>
      <c r="E63" s="30" t="s">
        <v>967</v>
      </c>
      <c r="F63" s="30" t="s">
        <v>968</v>
      </c>
      <c r="G63" s="88" t="s">
        <v>969</v>
      </c>
      <c r="H63" s="56">
        <v>2.3</v>
      </c>
      <c r="I63" s="56">
        <v>9000</v>
      </c>
      <c r="J63" s="56">
        <v>11000</v>
      </c>
      <c r="K63" s="56">
        <v>12000</v>
      </c>
      <c r="L63" s="89" t="s">
        <v>970</v>
      </c>
      <c r="M63" s="30" t="s">
        <v>971</v>
      </c>
    </row>
    <row r="64" s="3" customFormat="1" ht="40" customHeight="1" spans="1:13">
      <c r="A64" s="30" t="s">
        <v>692</v>
      </c>
      <c r="B64" s="30">
        <v>62</v>
      </c>
      <c r="C64" s="30" t="str">
        <f>_xlfn.DISPIMG("ID_2CB65DF8058F48DAB7D2BC36EBD92D1F",1)</f>
        <v>=DISPIMG("ID_2CB65DF8058F48DAB7D2BC36EBD92D1F",1)</v>
      </c>
      <c r="D64" s="30" t="s">
        <v>972</v>
      </c>
      <c r="E64" s="30" t="s">
        <v>973</v>
      </c>
      <c r="F64" s="30">
        <v>54352285396</v>
      </c>
      <c r="G64" s="88" t="s">
        <v>974</v>
      </c>
      <c r="H64" s="56">
        <v>1.5</v>
      </c>
      <c r="I64" s="56" t="s">
        <v>35</v>
      </c>
      <c r="J64" s="56">
        <v>9000</v>
      </c>
      <c r="K64" s="56">
        <v>12000</v>
      </c>
      <c r="L64" s="89" t="s">
        <v>975</v>
      </c>
      <c r="M64" s="30" t="s">
        <v>123</v>
      </c>
    </row>
    <row r="65" s="3" customFormat="1" ht="40" customHeight="1" spans="1:13">
      <c r="A65" s="30" t="s">
        <v>692</v>
      </c>
      <c r="B65" s="30">
        <v>63</v>
      </c>
      <c r="C65" t="str">
        <f>_xlfn.DISPIMG("ID_B8D5F8FE9CAF4159A3BB3949BE7EFAFD",1)</f>
        <v>=DISPIMG("ID_B8D5F8FE9CAF4159A3BB3949BE7EFAFD",1)</v>
      </c>
      <c r="D65" s="30" t="s">
        <v>976</v>
      </c>
      <c r="E65" s="30" t="s">
        <v>977</v>
      </c>
      <c r="F65" s="30" t="s">
        <v>978</v>
      </c>
      <c r="G65" s="88" t="s">
        <v>979</v>
      </c>
      <c r="H65" s="56">
        <v>1</v>
      </c>
      <c r="I65" s="56">
        <v>5000</v>
      </c>
      <c r="J65" s="56">
        <v>6000</v>
      </c>
      <c r="K65" s="56">
        <v>8000</v>
      </c>
      <c r="L65" s="89" t="s">
        <v>35</v>
      </c>
      <c r="M65" s="30" t="s">
        <v>980</v>
      </c>
    </row>
    <row r="66" s="3" customFormat="1" ht="40" customHeight="1" spans="1:13">
      <c r="A66" s="30" t="s">
        <v>692</v>
      </c>
      <c r="B66" s="30">
        <v>64</v>
      </c>
      <c r="C66" t="str">
        <f>_xlfn.DISPIMG("ID_2103FBDEF0A949419CFB501ACCE524E2",1)</f>
        <v>=DISPIMG("ID_2103FBDEF0A949419CFB501ACCE524E2",1)</v>
      </c>
      <c r="D66" s="30" t="s">
        <v>981</v>
      </c>
      <c r="E66" s="30" t="s">
        <v>982</v>
      </c>
      <c r="F66" s="30" t="s">
        <v>983</v>
      </c>
      <c r="G66" s="88" t="s">
        <v>984</v>
      </c>
      <c r="H66" s="56">
        <v>0.9</v>
      </c>
      <c r="I66" s="56">
        <v>6000</v>
      </c>
      <c r="J66" s="56">
        <v>10000</v>
      </c>
      <c r="K66" s="56">
        <v>12000</v>
      </c>
      <c r="L66" s="89" t="s">
        <v>35</v>
      </c>
      <c r="M66" s="30" t="s">
        <v>985</v>
      </c>
    </row>
    <row r="67" s="3" customFormat="1" ht="40" customHeight="1" spans="1:13">
      <c r="A67" s="30" t="s">
        <v>692</v>
      </c>
      <c r="B67" s="30">
        <v>65</v>
      </c>
      <c r="C67" t="str">
        <f>_xlfn.DISPIMG("ID_3B487800F45E40CB9F9E530B78C998DD",1)</f>
        <v>=DISPIMG("ID_3B487800F45E40CB9F9E530B78C998DD",1)</v>
      </c>
      <c r="D67" s="30" t="s">
        <v>986</v>
      </c>
      <c r="E67" s="30" t="s">
        <v>987</v>
      </c>
      <c r="F67" s="30">
        <v>38112256834</v>
      </c>
      <c r="G67" s="88" t="s">
        <v>988</v>
      </c>
      <c r="H67" s="56">
        <v>0.28</v>
      </c>
      <c r="I67" s="56" t="s">
        <v>35</v>
      </c>
      <c r="J67" s="56">
        <v>2000</v>
      </c>
      <c r="K67" s="56">
        <v>4000</v>
      </c>
      <c r="L67" s="89" t="s">
        <v>35</v>
      </c>
      <c r="M67" s="30" t="s">
        <v>989</v>
      </c>
    </row>
    <row r="68" s="3" customFormat="1" ht="40" customHeight="1" spans="1:13">
      <c r="A68" s="10" t="s">
        <v>867</v>
      </c>
      <c r="B68" s="30">
        <v>66</v>
      </c>
      <c r="C68" s="10" t="str">
        <f>_xlfn.DISPIMG("ID_91F02FF408BB44B99BAEBF04A94F8B71",1)</f>
        <v>=DISPIMG("ID_91F02FF408BB44B99BAEBF04A94F8B71",1)</v>
      </c>
      <c r="D68" s="10" t="s">
        <v>990</v>
      </c>
      <c r="E68" s="30" t="s">
        <v>991</v>
      </c>
      <c r="F68" s="30">
        <v>89491769154</v>
      </c>
      <c r="G68" s="88" t="s">
        <v>992</v>
      </c>
      <c r="H68" s="14">
        <v>10.4</v>
      </c>
      <c r="I68" s="14" t="s">
        <v>35</v>
      </c>
      <c r="J68" s="14">
        <v>20000</v>
      </c>
      <c r="K68" s="14">
        <v>25000</v>
      </c>
      <c r="L68" s="31" t="s">
        <v>993</v>
      </c>
      <c r="M68" s="30" t="s">
        <v>171</v>
      </c>
    </row>
    <row r="69" s="3" customFormat="1" ht="40" customHeight="1" spans="1:13">
      <c r="A69" s="30" t="s">
        <v>692</v>
      </c>
      <c r="B69" s="30">
        <v>67</v>
      </c>
      <c r="C69" t="str">
        <f>_xlfn.DISPIMG("ID_CC655CD708FC4C5ABF73D874FEEAB8E1",1)</f>
        <v>=DISPIMG("ID_CC655CD708FC4C5ABF73D874FEEAB8E1",1)</v>
      </c>
      <c r="D69" s="30" t="s">
        <v>994</v>
      </c>
      <c r="E69" s="30" t="s">
        <v>995</v>
      </c>
      <c r="F69" s="30">
        <v>61967169158</v>
      </c>
      <c r="G69" s="88" t="s">
        <v>996</v>
      </c>
      <c r="H69" s="56">
        <v>1.3</v>
      </c>
      <c r="I69" s="56">
        <v>10000</v>
      </c>
      <c r="J69" s="56">
        <v>18000</v>
      </c>
      <c r="K69" s="56">
        <v>28000</v>
      </c>
      <c r="L69" s="89" t="s">
        <v>997</v>
      </c>
      <c r="M69" s="30" t="s">
        <v>998</v>
      </c>
    </row>
    <row r="70" s="3" customFormat="1" ht="40" customHeight="1" spans="1:13">
      <c r="A70" s="10" t="s">
        <v>692</v>
      </c>
      <c r="B70" s="30">
        <v>68</v>
      </c>
      <c r="C70" s="10" t="str">
        <f>_xlfn.DISPIMG("ID_9E7D9D1434ED45DABDAC4409A21A97B2",1)</f>
        <v>=DISPIMG("ID_9E7D9D1434ED45DABDAC4409A21A97B2",1)</v>
      </c>
      <c r="D70" s="10" t="s">
        <v>999</v>
      </c>
      <c r="E70" s="30" t="s">
        <v>1000</v>
      </c>
      <c r="F70" s="30">
        <v>91465538137</v>
      </c>
      <c r="G70" s="88" t="s">
        <v>1001</v>
      </c>
      <c r="H70" s="14">
        <v>0.6</v>
      </c>
      <c r="I70" s="14" t="s">
        <v>35</v>
      </c>
      <c r="J70" s="14">
        <v>18000</v>
      </c>
      <c r="K70" s="14">
        <v>28000</v>
      </c>
      <c r="L70" s="89" t="s">
        <v>35</v>
      </c>
      <c r="M70" s="30" t="s">
        <v>283</v>
      </c>
    </row>
    <row r="71" s="3" customFormat="1" ht="40" customHeight="1" spans="1:13">
      <c r="A71" s="10" t="s">
        <v>692</v>
      </c>
      <c r="B71" s="30">
        <v>69</v>
      </c>
      <c r="C71" s="10" t="str">
        <f>_xlfn.DISPIMG("ID_587EC0582BDA4CD79675ECD0B6368621",1)</f>
        <v>=DISPIMG("ID_587EC0582BDA4CD79675ECD0B6368621",1)</v>
      </c>
      <c r="D71" s="10" t="s">
        <v>1002</v>
      </c>
      <c r="E71" s="30" t="s">
        <v>1003</v>
      </c>
      <c r="F71" s="30" t="s">
        <v>1004</v>
      </c>
      <c r="G71" s="88" t="s">
        <v>1005</v>
      </c>
      <c r="H71" s="14">
        <v>2.2</v>
      </c>
      <c r="I71" s="14" t="s">
        <v>35</v>
      </c>
      <c r="J71" s="14" t="s">
        <v>35</v>
      </c>
      <c r="K71" s="14">
        <v>60000</v>
      </c>
      <c r="L71" s="89" t="s">
        <v>1006</v>
      </c>
      <c r="M71" s="30" t="s">
        <v>123</v>
      </c>
    </row>
    <row r="72" s="3" customFormat="1" ht="40" customHeight="1" spans="1:13">
      <c r="A72" s="10" t="s">
        <v>692</v>
      </c>
      <c r="B72" s="30">
        <v>70</v>
      </c>
      <c r="C72" t="str">
        <f>_xlfn.DISPIMG("ID_115A9EAAE41C4421B75C9CD629C80201",1)</f>
        <v>=DISPIMG("ID_115A9EAAE41C4421B75C9CD629C80201",1)</v>
      </c>
      <c r="D72" s="10" t="s">
        <v>1007</v>
      </c>
      <c r="E72" s="30" t="s">
        <v>1008</v>
      </c>
      <c r="F72" s="30">
        <v>55353266601</v>
      </c>
      <c r="G72" s="88" t="s">
        <v>1009</v>
      </c>
      <c r="H72" s="14">
        <v>0.86</v>
      </c>
      <c r="I72" s="14">
        <v>5000</v>
      </c>
      <c r="J72" s="14">
        <v>8000</v>
      </c>
      <c r="K72" s="14">
        <v>10000</v>
      </c>
      <c r="L72" s="89" t="s">
        <v>35</v>
      </c>
      <c r="M72" s="30" t="s">
        <v>731</v>
      </c>
    </row>
    <row r="73" s="3" customFormat="1" ht="40" customHeight="1" spans="1:13">
      <c r="A73" s="30" t="s">
        <v>692</v>
      </c>
      <c r="B73" s="30">
        <v>71</v>
      </c>
      <c r="C73" s="30" t="str">
        <f>_xlfn.DISPIMG("ID_D9FF15F2C4A548F7BAD6F5A01C347C7D",1)</f>
        <v>=DISPIMG("ID_D9FF15F2C4A548F7BAD6F5A01C347C7D",1)</v>
      </c>
      <c r="D73" s="30" t="s">
        <v>1010</v>
      </c>
      <c r="E73" s="30" t="s">
        <v>1011</v>
      </c>
      <c r="F73" s="30">
        <v>65216190567</v>
      </c>
      <c r="G73" s="88" t="s">
        <v>1012</v>
      </c>
      <c r="H73" s="56">
        <v>1.3</v>
      </c>
      <c r="I73" s="56">
        <v>3000</v>
      </c>
      <c r="J73" s="56">
        <v>5000</v>
      </c>
      <c r="K73" s="56">
        <v>7500</v>
      </c>
      <c r="L73" s="89" t="s">
        <v>1013</v>
      </c>
      <c r="M73" s="30" t="s">
        <v>158</v>
      </c>
    </row>
    <row r="74" s="3" customFormat="1" ht="40" customHeight="1" spans="1:13">
      <c r="A74" s="30" t="s">
        <v>692</v>
      </c>
      <c r="B74" s="30">
        <v>72</v>
      </c>
      <c r="C74" s="30" t="str">
        <f>_xlfn.DISPIMG("ID_93AC68952C964151B14109D211C2722B",1)</f>
        <v>=DISPIMG("ID_93AC68952C964151B14109D211C2722B",1)</v>
      </c>
      <c r="D74" s="30" t="s">
        <v>1014</v>
      </c>
      <c r="E74" s="30" t="s">
        <v>1015</v>
      </c>
      <c r="F74" s="30">
        <v>32441802332</v>
      </c>
      <c r="G74" s="88" t="s">
        <v>1016</v>
      </c>
      <c r="H74" s="56">
        <v>0.28</v>
      </c>
      <c r="I74" s="56" t="s">
        <v>35</v>
      </c>
      <c r="J74" s="56" t="s">
        <v>35</v>
      </c>
      <c r="K74" s="56">
        <v>8000</v>
      </c>
      <c r="L74" s="89" t="s">
        <v>35</v>
      </c>
      <c r="M74" s="30" t="s">
        <v>123</v>
      </c>
    </row>
    <row r="75" s="3" customFormat="1" ht="40" customHeight="1" spans="1:13">
      <c r="A75" s="10" t="s">
        <v>692</v>
      </c>
      <c r="B75" s="30">
        <v>73</v>
      </c>
      <c r="C75" s="10" t="str">
        <f>_xlfn.DISPIMG("ID_EA81B675FA3F41E78266B93A256FFC9D",1)</f>
        <v>=DISPIMG("ID_EA81B675FA3F41E78266B93A256FFC9D",1)</v>
      </c>
      <c r="D75" s="10" t="s">
        <v>1017</v>
      </c>
      <c r="E75" s="30" t="s">
        <v>1018</v>
      </c>
      <c r="F75" s="30" t="s">
        <v>1017</v>
      </c>
      <c r="G75" s="88" t="s">
        <v>1019</v>
      </c>
      <c r="H75" s="14">
        <v>0.65</v>
      </c>
      <c r="I75" s="14">
        <v>3000</v>
      </c>
      <c r="J75" s="14">
        <v>6000</v>
      </c>
      <c r="K75" s="14">
        <v>8000</v>
      </c>
      <c r="L75" s="89" t="s">
        <v>35</v>
      </c>
      <c r="M75" s="30" t="s">
        <v>171</v>
      </c>
    </row>
    <row r="76" s="3" customFormat="1" ht="40" customHeight="1" spans="1:13">
      <c r="A76" s="30" t="s">
        <v>692</v>
      </c>
      <c r="B76" s="30">
        <v>74</v>
      </c>
      <c r="C76" s="30" t="str">
        <f>_xlfn.DISPIMG("ID_2E720280CD684D84BF52B90CCA683723",1)</f>
        <v>=DISPIMG("ID_2E720280CD684D84BF52B90CCA683723",1)</v>
      </c>
      <c r="D76" s="30" t="s">
        <v>1020</v>
      </c>
      <c r="E76" s="30" t="s">
        <v>1021</v>
      </c>
      <c r="F76" s="30">
        <v>10504012</v>
      </c>
      <c r="G76" s="88" t="s">
        <v>1022</v>
      </c>
      <c r="H76" s="56">
        <v>0.82</v>
      </c>
      <c r="I76" s="56">
        <v>2000</v>
      </c>
      <c r="J76" s="56">
        <v>4000</v>
      </c>
      <c r="K76" s="56">
        <v>6000</v>
      </c>
      <c r="L76" s="89" t="s">
        <v>35</v>
      </c>
      <c r="M76" s="30" t="s">
        <v>472</v>
      </c>
    </row>
    <row r="77" s="3" customFormat="1" ht="40" customHeight="1" spans="1:13">
      <c r="A77" s="10" t="s">
        <v>692</v>
      </c>
      <c r="B77" s="30">
        <v>75</v>
      </c>
      <c r="C77" s="10" t="str">
        <f>_xlfn.DISPIMG("ID_C06285E214BD4CC4BD507668C4FA9FF9",1)</f>
        <v>=DISPIMG("ID_C06285E214BD4CC4BD507668C4FA9FF9",1)</v>
      </c>
      <c r="D77" s="10" t="s">
        <v>1023</v>
      </c>
      <c r="E77" s="30" t="s">
        <v>1024</v>
      </c>
      <c r="F77" s="30">
        <v>26681368192</v>
      </c>
      <c r="G77" s="88" t="s">
        <v>1025</v>
      </c>
      <c r="H77" s="14">
        <v>0.42</v>
      </c>
      <c r="I77" s="14">
        <v>4000</v>
      </c>
      <c r="J77" s="14">
        <v>7000</v>
      </c>
      <c r="K77" s="14">
        <v>10000</v>
      </c>
      <c r="L77" s="89" t="s">
        <v>35</v>
      </c>
      <c r="M77" s="30" t="s">
        <v>508</v>
      </c>
    </row>
    <row r="78" s="3" customFormat="1" ht="40" customHeight="1" spans="1:13">
      <c r="A78" s="30" t="s">
        <v>692</v>
      </c>
      <c r="B78" s="30">
        <v>76</v>
      </c>
      <c r="C78" s="30" t="str">
        <f>_xlfn.DISPIMG("ID_6E0C4EC35BFE495C8A7F971BD58962C7",1)</f>
        <v>=DISPIMG("ID_6E0C4EC35BFE495C8A7F971BD58962C7",1)</v>
      </c>
      <c r="D78" s="30" t="s">
        <v>1026</v>
      </c>
      <c r="E78" s="30" t="s">
        <v>1027</v>
      </c>
      <c r="F78" s="30" t="s">
        <v>1028</v>
      </c>
      <c r="G78" s="88" t="s">
        <v>1029</v>
      </c>
      <c r="H78" s="56">
        <v>1.1</v>
      </c>
      <c r="I78" s="56">
        <v>6000</v>
      </c>
      <c r="J78" s="56">
        <v>10000</v>
      </c>
      <c r="K78" s="56">
        <v>16000</v>
      </c>
      <c r="L78" s="89" t="s">
        <v>1030</v>
      </c>
      <c r="M78" s="30" t="s">
        <v>310</v>
      </c>
    </row>
    <row r="79" s="3" customFormat="1" ht="40" customHeight="1" spans="1:13">
      <c r="A79" s="30" t="s">
        <v>692</v>
      </c>
      <c r="B79" s="30">
        <v>77</v>
      </c>
      <c r="C79" s="30" t="str">
        <f>_xlfn.DISPIMG("ID_EA80000B15494E9A820338D9FCE2C1CB",1)</f>
        <v>=DISPIMG("ID_EA80000B15494E9A820338D9FCE2C1CB",1)</v>
      </c>
      <c r="D79" s="30" t="s">
        <v>1031</v>
      </c>
      <c r="E79" s="30" t="s">
        <v>1032</v>
      </c>
      <c r="F79" s="30" t="s">
        <v>1033</v>
      </c>
      <c r="G79" s="88" t="s">
        <v>1034</v>
      </c>
      <c r="H79" s="56">
        <v>0.24</v>
      </c>
      <c r="I79" s="56">
        <v>4000</v>
      </c>
      <c r="J79" s="56">
        <v>7000</v>
      </c>
      <c r="K79" s="56">
        <v>10000</v>
      </c>
      <c r="L79" s="89" t="s">
        <v>35</v>
      </c>
      <c r="M79" s="30" t="s">
        <v>854</v>
      </c>
    </row>
    <row r="80" s="3" customFormat="1" ht="40" customHeight="1" spans="1:13">
      <c r="A80" s="10" t="s">
        <v>674</v>
      </c>
      <c r="B80" s="30">
        <v>78</v>
      </c>
      <c r="C80" s="10" t="str">
        <f>_xlfn.DISPIMG("ID_D6149A00E7B04B76A3949A85528EDCE4",1)</f>
        <v>=DISPIMG("ID_D6149A00E7B04B76A3949A85528EDCE4",1)</v>
      </c>
      <c r="D80" s="10" t="s">
        <v>1035</v>
      </c>
      <c r="E80" s="30" t="s">
        <v>1036</v>
      </c>
      <c r="F80" s="30" t="s">
        <v>1037</v>
      </c>
      <c r="G80" s="88" t="s">
        <v>1038</v>
      </c>
      <c r="H80" s="14">
        <v>14.1</v>
      </c>
      <c r="I80" s="14">
        <v>125000</v>
      </c>
      <c r="J80" s="14">
        <v>145000</v>
      </c>
      <c r="K80" s="14">
        <v>165000</v>
      </c>
      <c r="L80" s="31" t="s">
        <v>1039</v>
      </c>
      <c r="M80" s="30" t="s">
        <v>508</v>
      </c>
    </row>
    <row r="81" s="3" customFormat="1" ht="40" customHeight="1" spans="1:13">
      <c r="A81" s="30" t="s">
        <v>1040</v>
      </c>
      <c r="B81" s="30">
        <v>79</v>
      </c>
      <c r="C81" s="30" t="str">
        <f>_xlfn.DISPIMG("ID_865288402B31478FB401A1488AFBF452",1)</f>
        <v>=DISPIMG("ID_865288402B31478FB401A1488AFBF452",1)</v>
      </c>
      <c r="D81" s="30" t="s">
        <v>1041</v>
      </c>
      <c r="E81" s="30" t="s">
        <v>1042</v>
      </c>
      <c r="F81" s="30">
        <v>55319905863</v>
      </c>
      <c r="G81" s="88" t="s">
        <v>1043</v>
      </c>
      <c r="H81" s="56">
        <v>4.8</v>
      </c>
      <c r="I81" s="56">
        <v>350000</v>
      </c>
      <c r="J81" s="56">
        <v>450000</v>
      </c>
      <c r="K81" s="56">
        <v>600000</v>
      </c>
      <c r="L81" s="31" t="s">
        <v>1044</v>
      </c>
      <c r="M81" s="30" t="s">
        <v>508</v>
      </c>
    </row>
    <row r="82" s="3" customFormat="1" ht="40" customHeight="1" spans="1:13">
      <c r="A82" s="10" t="s">
        <v>674</v>
      </c>
      <c r="B82" s="30">
        <v>80</v>
      </c>
      <c r="C82" s="10" t="str">
        <f>_xlfn.DISPIMG("ID_BD2E98AF22D5480190CB5DFF3FCA8A28",1)</f>
        <v>=DISPIMG("ID_BD2E98AF22D5480190CB5DFF3FCA8A28",1)</v>
      </c>
      <c r="D82" s="10" t="s">
        <v>1045</v>
      </c>
      <c r="E82" s="30" t="s">
        <v>1046</v>
      </c>
      <c r="F82" s="30" t="s">
        <v>1047</v>
      </c>
      <c r="G82" s="88" t="s">
        <v>1048</v>
      </c>
      <c r="H82" s="14">
        <v>10.6</v>
      </c>
      <c r="I82" s="14">
        <v>30000</v>
      </c>
      <c r="J82" s="14">
        <v>38000</v>
      </c>
      <c r="K82" s="14">
        <v>60000</v>
      </c>
      <c r="L82" s="31" t="s">
        <v>1049</v>
      </c>
      <c r="M82" s="30" t="s">
        <v>766</v>
      </c>
    </row>
    <row r="83" s="3" customFormat="1" ht="40" customHeight="1" spans="1:13">
      <c r="A83" s="30" t="s">
        <v>674</v>
      </c>
      <c r="B83" s="30">
        <v>81</v>
      </c>
      <c r="C83" s="30" t="str">
        <f>_xlfn.DISPIMG("ID_1B3B087BDDEB46D0B42DC1E122EFFB85",1)</f>
        <v>=DISPIMG("ID_1B3B087BDDEB46D0B42DC1E122EFFB85",1)</v>
      </c>
      <c r="D83" s="30" t="s">
        <v>1050</v>
      </c>
      <c r="E83" s="30" t="s">
        <v>1051</v>
      </c>
      <c r="F83" s="30" t="s">
        <v>1052</v>
      </c>
      <c r="G83" s="88" t="s">
        <v>1053</v>
      </c>
      <c r="H83" s="56">
        <v>15.3</v>
      </c>
      <c r="I83" s="56">
        <v>30375</v>
      </c>
      <c r="J83" s="56">
        <v>33750</v>
      </c>
      <c r="K83" s="56">
        <v>37125</v>
      </c>
      <c r="L83" s="31" t="s">
        <v>1054</v>
      </c>
      <c r="M83" s="30" t="s">
        <v>472</v>
      </c>
    </row>
    <row r="84" s="3" customFormat="1" ht="40" customHeight="1" spans="1:13">
      <c r="A84" s="10" t="s">
        <v>674</v>
      </c>
      <c r="B84" s="30">
        <v>82</v>
      </c>
      <c r="C84" s="10" t="str">
        <f>_xlfn.DISPIMG("ID_677C591434D247B3A9C5A04C430567FC",1)</f>
        <v>=DISPIMG("ID_677C591434D247B3A9C5A04C430567FC",1)</v>
      </c>
      <c r="D84" s="10" t="s">
        <v>1055</v>
      </c>
      <c r="E84" s="30" t="s">
        <v>1056</v>
      </c>
      <c r="F84" s="30">
        <v>855817998</v>
      </c>
      <c r="G84" s="88" t="s">
        <v>1057</v>
      </c>
      <c r="H84" s="14">
        <v>154.2</v>
      </c>
      <c r="I84" s="14">
        <v>20000</v>
      </c>
      <c r="J84" s="14">
        <v>25000</v>
      </c>
      <c r="K84" s="14">
        <v>35000</v>
      </c>
      <c r="L84" s="31" t="s">
        <v>1058</v>
      </c>
      <c r="M84" s="30" t="s">
        <v>1059</v>
      </c>
    </row>
    <row r="85" s="3" customFormat="1" ht="40" customHeight="1" spans="1:13">
      <c r="A85" s="30" t="s">
        <v>674</v>
      </c>
      <c r="B85" s="30">
        <v>83</v>
      </c>
      <c r="C85" s="30" t="str">
        <f>_xlfn.DISPIMG("ID_97E460E3F2C24D5E816554DC59341821",1)</f>
        <v>=DISPIMG("ID_97E460E3F2C24D5E816554DC59341821",1)</v>
      </c>
      <c r="D85" s="30" t="s">
        <v>1060</v>
      </c>
      <c r="E85" s="30" t="s">
        <v>1061</v>
      </c>
      <c r="F85" s="30" t="s">
        <v>1062</v>
      </c>
      <c r="G85" s="88" t="s">
        <v>1063</v>
      </c>
      <c r="H85" s="56">
        <v>71.1</v>
      </c>
      <c r="I85" s="56">
        <v>22400</v>
      </c>
      <c r="J85" s="56">
        <v>28000</v>
      </c>
      <c r="K85" s="56">
        <v>33000</v>
      </c>
      <c r="L85" s="31" t="s">
        <v>1064</v>
      </c>
      <c r="M85" s="30" t="s">
        <v>680</v>
      </c>
    </row>
    <row r="86" s="3" customFormat="1" ht="40" customHeight="1" spans="1:13">
      <c r="A86" s="10" t="s">
        <v>674</v>
      </c>
      <c r="B86" s="30">
        <v>84</v>
      </c>
      <c r="C86" s="10" t="str">
        <f>_xlfn.DISPIMG("ID_980725A82BE24CFCB9ED167659B864D6",1)</f>
        <v>=DISPIMG("ID_980725A82BE24CFCB9ED167659B864D6",1)</v>
      </c>
      <c r="D86" s="10" t="s">
        <v>1065</v>
      </c>
      <c r="E86" s="30" t="s">
        <v>1066</v>
      </c>
      <c r="F86" s="30">
        <v>22413554866</v>
      </c>
      <c r="G86" s="88" t="s">
        <v>1067</v>
      </c>
      <c r="H86" s="14">
        <v>34.5</v>
      </c>
      <c r="I86" s="14">
        <v>30000</v>
      </c>
      <c r="J86" s="14">
        <v>40000</v>
      </c>
      <c r="K86" s="14">
        <v>50000</v>
      </c>
      <c r="L86" s="31" t="s">
        <v>1068</v>
      </c>
      <c r="M86" s="30" t="s">
        <v>854</v>
      </c>
    </row>
    <row r="87" s="3" customFormat="1" ht="40" customHeight="1" spans="1:13">
      <c r="A87" s="10" t="s">
        <v>674</v>
      </c>
      <c r="B87" s="30">
        <v>85</v>
      </c>
      <c r="C87" s="10" t="str">
        <f>_xlfn.DISPIMG("ID_C81CC1B68FA74A54B82C3667F13DD29D",1)</f>
        <v>=DISPIMG("ID_C81CC1B68FA74A54B82C3667F13DD29D",1)</v>
      </c>
      <c r="D87" s="10" t="s">
        <v>1069</v>
      </c>
      <c r="E87" s="30" t="s">
        <v>1070</v>
      </c>
      <c r="F87" s="30">
        <v>83506410822</v>
      </c>
      <c r="G87" s="88" t="s">
        <v>1071</v>
      </c>
      <c r="H87" s="14">
        <v>16.8</v>
      </c>
      <c r="I87" s="14">
        <v>10000</v>
      </c>
      <c r="J87" s="14">
        <v>15000</v>
      </c>
      <c r="K87" s="14">
        <v>20000</v>
      </c>
      <c r="L87" s="31" t="s">
        <v>1072</v>
      </c>
      <c r="M87" s="30" t="s">
        <v>290</v>
      </c>
    </row>
    <row r="88" s="3" customFormat="1" ht="40" customHeight="1" spans="1:13">
      <c r="A88" s="10" t="s">
        <v>674</v>
      </c>
      <c r="B88" s="30">
        <v>86</v>
      </c>
      <c r="C88" s="10" t="str">
        <f>_xlfn.DISPIMG("ID_AF7828ED59C14486AC5C3E7691A3FC3F",1)</f>
        <v>=DISPIMG("ID_AF7828ED59C14486AC5C3E7691A3FC3F",1)</v>
      </c>
      <c r="D88" s="10" t="s">
        <v>1073</v>
      </c>
      <c r="E88" s="30" t="s">
        <v>1074</v>
      </c>
      <c r="F88" s="30">
        <v>54096860804</v>
      </c>
      <c r="G88" s="88" t="s">
        <v>1075</v>
      </c>
      <c r="H88" s="14">
        <v>37.6</v>
      </c>
      <c r="I88" s="14">
        <v>18000</v>
      </c>
      <c r="J88" s="14">
        <v>18000</v>
      </c>
      <c r="K88" s="14">
        <v>28000</v>
      </c>
      <c r="L88" s="31" t="s">
        <v>1076</v>
      </c>
      <c r="M88" s="30" t="s">
        <v>1077</v>
      </c>
    </row>
    <row r="89" s="3" customFormat="1" ht="40" customHeight="1" spans="1:13">
      <c r="A89" s="30" t="s">
        <v>674</v>
      </c>
      <c r="B89" s="30">
        <v>87</v>
      </c>
      <c r="C89" s="30" t="str">
        <f>_xlfn.DISPIMG("ID_F92B5F789E7E4050A3C4F153F8B5E54B",1)</f>
        <v>=DISPIMG("ID_F92B5F789E7E4050A3C4F153F8B5E54B",1)</v>
      </c>
      <c r="D89" s="30" t="s">
        <v>1078</v>
      </c>
      <c r="E89" s="30" t="s">
        <v>1079</v>
      </c>
      <c r="F89" s="30" t="s">
        <v>1080</v>
      </c>
      <c r="G89" s="88" t="s">
        <v>1081</v>
      </c>
      <c r="H89" s="56">
        <v>46.5</v>
      </c>
      <c r="I89" s="56">
        <v>8000</v>
      </c>
      <c r="J89" s="56">
        <v>10000</v>
      </c>
      <c r="K89" s="56">
        <v>12000</v>
      </c>
      <c r="L89" s="31" t="s">
        <v>1082</v>
      </c>
      <c r="M89" s="30" t="s">
        <v>854</v>
      </c>
    </row>
    <row r="90" s="3" customFormat="1" ht="40" customHeight="1" spans="1:13">
      <c r="A90" s="30" t="s">
        <v>674</v>
      </c>
      <c r="B90" s="30">
        <v>88</v>
      </c>
      <c r="C90" s="30" t="str">
        <f>_xlfn.DISPIMG("ID_86A514AC1119486EB1E1E4F12419EEE2",1)</f>
        <v>=DISPIMG("ID_86A514AC1119486EB1E1E4F12419EEE2",1)</v>
      </c>
      <c r="D90" s="30" t="s">
        <v>1083</v>
      </c>
      <c r="E90" s="30" t="s">
        <v>1084</v>
      </c>
      <c r="F90" s="30">
        <v>58450793851</v>
      </c>
      <c r="G90" s="88" t="s">
        <v>1085</v>
      </c>
      <c r="H90" s="56">
        <v>0.84</v>
      </c>
      <c r="I90" s="56">
        <v>3000</v>
      </c>
      <c r="J90" s="56">
        <v>5000</v>
      </c>
      <c r="K90" s="56">
        <v>6000</v>
      </c>
      <c r="L90" s="89" t="s">
        <v>35</v>
      </c>
      <c r="M90" s="30" t="s">
        <v>35</v>
      </c>
    </row>
    <row r="91" s="3" customFormat="1" ht="40" customHeight="1" spans="1:13">
      <c r="A91" s="10" t="s">
        <v>674</v>
      </c>
      <c r="B91" s="30">
        <v>89</v>
      </c>
      <c r="C91" s="10" t="str">
        <f>_xlfn.DISPIMG("ID_3B0556745BF341E2842D1984377267BD",1)</f>
        <v>=DISPIMG("ID_3B0556745BF341E2842D1984377267BD",1)</v>
      </c>
      <c r="D91" s="10" t="s">
        <v>1086</v>
      </c>
      <c r="E91" s="30" t="s">
        <v>1087</v>
      </c>
      <c r="F91" s="30" t="s">
        <v>1088</v>
      </c>
      <c r="G91" s="88" t="s">
        <v>1089</v>
      </c>
      <c r="H91" s="14">
        <v>16.8</v>
      </c>
      <c r="I91" s="14">
        <v>12000</v>
      </c>
      <c r="J91" s="14">
        <v>15000</v>
      </c>
      <c r="K91" s="14">
        <v>20000</v>
      </c>
      <c r="L91" s="31" t="s">
        <v>1090</v>
      </c>
      <c r="M91" s="30" t="s">
        <v>854</v>
      </c>
    </row>
    <row r="92" s="3" customFormat="1" ht="40" customHeight="1" spans="1:13">
      <c r="A92" s="30" t="s">
        <v>674</v>
      </c>
      <c r="B92" s="30">
        <v>90</v>
      </c>
      <c r="C92" s="30" t="str">
        <f>_xlfn.DISPIMG("ID_6CF1AA80A7D746ADA16EB55CFD6D9030",1)</f>
        <v>=DISPIMG("ID_6CF1AA80A7D746ADA16EB55CFD6D9030",1)</v>
      </c>
      <c r="D92" s="30" t="s">
        <v>1091</v>
      </c>
      <c r="E92" s="30" t="s">
        <v>1092</v>
      </c>
      <c r="F92" s="30" t="s">
        <v>1093</v>
      </c>
      <c r="G92" s="88" t="s">
        <v>1094</v>
      </c>
      <c r="H92" s="56">
        <v>0.45</v>
      </c>
      <c r="I92" s="56">
        <v>8000</v>
      </c>
      <c r="J92" s="56">
        <v>15000</v>
      </c>
      <c r="K92" s="56">
        <v>25000</v>
      </c>
      <c r="L92" s="89" t="s">
        <v>35</v>
      </c>
      <c r="M92" s="30" t="s">
        <v>365</v>
      </c>
    </row>
    <row r="93" s="3" customFormat="1" ht="40" customHeight="1" spans="1:13">
      <c r="A93" s="10" t="s">
        <v>674</v>
      </c>
      <c r="B93" s="30">
        <v>91</v>
      </c>
      <c r="C93" s="10" t="str">
        <f>_xlfn.DISPIMG("ID_3ED4B34E37F643728673799238C59D91",1)</f>
        <v>=DISPIMG("ID_3ED4B34E37F643728673799238C59D91",1)</v>
      </c>
      <c r="D93" s="10" t="s">
        <v>1095</v>
      </c>
      <c r="E93" s="30" t="s">
        <v>1096</v>
      </c>
      <c r="F93" s="30">
        <v>75429783000</v>
      </c>
      <c r="G93" s="88" t="s">
        <v>1097</v>
      </c>
      <c r="H93" s="14">
        <v>0.86</v>
      </c>
      <c r="I93" s="14">
        <v>5000</v>
      </c>
      <c r="J93" s="14">
        <v>10000</v>
      </c>
      <c r="K93" s="14">
        <v>12000</v>
      </c>
      <c r="L93" s="89" t="s">
        <v>35</v>
      </c>
      <c r="M93" s="30" t="s">
        <v>1098</v>
      </c>
    </row>
    <row r="94" s="3" customFormat="1" ht="40" customHeight="1" spans="1:13">
      <c r="A94" s="30" t="s">
        <v>867</v>
      </c>
      <c r="B94" s="30">
        <v>92</v>
      </c>
      <c r="C94" s="30" t="str">
        <f>_xlfn.DISPIMG("ID_D4CFADA49A514AA297A91AF3D4FBF30A",1)</f>
        <v>=DISPIMG("ID_D4CFADA49A514AA297A91AF3D4FBF30A",1)</v>
      </c>
      <c r="D94" s="30" t="s">
        <v>1099</v>
      </c>
      <c r="E94" s="30" t="s">
        <v>1100</v>
      </c>
      <c r="F94" s="30">
        <v>1543218496</v>
      </c>
      <c r="G94" s="88" t="s">
        <v>1101</v>
      </c>
      <c r="H94" s="56">
        <v>6.1</v>
      </c>
      <c r="I94" s="56" t="s">
        <v>35</v>
      </c>
      <c r="J94" s="56" t="s">
        <v>35</v>
      </c>
      <c r="K94" s="56">
        <v>25000</v>
      </c>
      <c r="L94" s="89" t="s">
        <v>1102</v>
      </c>
      <c r="M94" s="30" t="s">
        <v>680</v>
      </c>
    </row>
    <row r="95" s="3" customFormat="1" ht="40" customHeight="1" spans="1:13">
      <c r="A95" s="10" t="s">
        <v>867</v>
      </c>
      <c r="B95" s="30">
        <v>93</v>
      </c>
      <c r="C95" s="10" t="str">
        <f>_xlfn.DISPIMG("ID_28B39DC6AE1C4AFFBB19F71B0A7D355B",1)</f>
        <v>=DISPIMG("ID_28B39DC6AE1C4AFFBB19F71B0A7D355B",1)</v>
      </c>
      <c r="D95" s="10" t="s">
        <v>1103</v>
      </c>
      <c r="E95" s="30" t="s">
        <v>1104</v>
      </c>
      <c r="F95" s="30">
        <v>68640641710</v>
      </c>
      <c r="G95" s="88" t="s">
        <v>1105</v>
      </c>
      <c r="H95" s="14">
        <v>1.6</v>
      </c>
      <c r="I95" s="14">
        <v>3000</v>
      </c>
      <c r="J95" s="14">
        <v>6000</v>
      </c>
      <c r="K95" s="14">
        <v>6000</v>
      </c>
      <c r="L95" s="89" t="s">
        <v>1106</v>
      </c>
      <c r="M95" s="30" t="s">
        <v>1107</v>
      </c>
    </row>
    <row r="96" s="3" customFormat="1" ht="40" customHeight="1" spans="1:13">
      <c r="A96" s="10" t="s">
        <v>830</v>
      </c>
      <c r="B96" s="30">
        <v>94</v>
      </c>
      <c r="C96" s="10" t="str">
        <f>_xlfn.DISPIMG("ID_EE503C1EE6134978B37B0EE4C9657761",1)</f>
        <v>=DISPIMG("ID_EE503C1EE6134978B37B0EE4C9657761",1)</v>
      </c>
      <c r="D96" s="10" t="s">
        <v>1108</v>
      </c>
      <c r="E96" s="30" t="s">
        <v>1109</v>
      </c>
      <c r="F96" s="30">
        <v>97161696124</v>
      </c>
      <c r="G96" s="88" t="s">
        <v>1110</v>
      </c>
      <c r="H96" s="14">
        <v>21.6</v>
      </c>
      <c r="I96" s="14">
        <v>10000</v>
      </c>
      <c r="J96" s="14">
        <v>14000</v>
      </c>
      <c r="K96" s="14">
        <v>18000</v>
      </c>
      <c r="L96" s="31" t="s">
        <v>1111</v>
      </c>
      <c r="M96" s="30" t="s">
        <v>29</v>
      </c>
    </row>
    <row r="97" s="3" customFormat="1" ht="40" customHeight="1" spans="1:13">
      <c r="A97" s="30" t="s">
        <v>830</v>
      </c>
      <c r="B97" s="30">
        <v>95</v>
      </c>
      <c r="C97" s="30" t="str">
        <f>_xlfn.DISPIMG("ID_C9BA04C0742843F381EBF2ED83FD5D7C",1)</f>
        <v>=DISPIMG("ID_C9BA04C0742843F381EBF2ED83FD5D7C",1)</v>
      </c>
      <c r="D97" s="30" t="s">
        <v>1112</v>
      </c>
      <c r="E97" s="30" t="s">
        <v>1113</v>
      </c>
      <c r="F97" s="30" t="s">
        <v>1114</v>
      </c>
      <c r="G97" s="88" t="s">
        <v>1115</v>
      </c>
      <c r="H97" s="56">
        <v>37</v>
      </c>
      <c r="I97" s="56">
        <v>5000</v>
      </c>
      <c r="J97" s="56">
        <v>6000</v>
      </c>
      <c r="K97" s="56">
        <v>7000</v>
      </c>
      <c r="L97" s="31" t="s">
        <v>1116</v>
      </c>
      <c r="M97" s="30" t="s">
        <v>29</v>
      </c>
    </row>
    <row r="98" s="3" customFormat="1" ht="40" customHeight="1" spans="1:13">
      <c r="A98" s="10" t="s">
        <v>830</v>
      </c>
      <c r="B98" s="30">
        <v>96</v>
      </c>
      <c r="C98" s="10" t="str">
        <f>_xlfn.DISPIMG("ID_12825139B53C4D359983F46B5A6989FC",1)</f>
        <v>=DISPIMG("ID_12825139B53C4D359983F46B5A6989FC",1)</v>
      </c>
      <c r="D98" s="10" t="s">
        <v>1117</v>
      </c>
      <c r="E98" s="30" t="s">
        <v>1118</v>
      </c>
      <c r="F98" s="30">
        <v>21272398383</v>
      </c>
      <c r="G98" s="88" t="s">
        <v>1119</v>
      </c>
      <c r="H98" s="14">
        <v>10.7</v>
      </c>
      <c r="I98" s="14">
        <v>2500</v>
      </c>
      <c r="J98" s="14">
        <v>3000</v>
      </c>
      <c r="K98" s="14">
        <v>4000</v>
      </c>
      <c r="L98" s="31" t="s">
        <v>1120</v>
      </c>
      <c r="M98" s="30" t="s">
        <v>29</v>
      </c>
    </row>
    <row r="99" s="3" customFormat="1" ht="40" customHeight="1" spans="1:13">
      <c r="A99" s="30" t="s">
        <v>830</v>
      </c>
      <c r="B99" s="30">
        <v>97</v>
      </c>
      <c r="C99" s="30" t="str">
        <f>_xlfn.DISPIMG("ID_488FD1DA28CE4AF8B7F90F41104EE933",1)</f>
        <v>=DISPIMG("ID_488FD1DA28CE4AF8B7F90F41104EE933",1)</v>
      </c>
      <c r="D99" s="30" t="s">
        <v>1121</v>
      </c>
      <c r="E99" s="30" t="s">
        <v>1122</v>
      </c>
      <c r="F99" s="30">
        <v>63970647547</v>
      </c>
      <c r="G99" s="88" t="s">
        <v>1123</v>
      </c>
      <c r="H99" s="56">
        <v>8</v>
      </c>
      <c r="I99" s="56">
        <v>12000</v>
      </c>
      <c r="J99" s="56">
        <v>28000</v>
      </c>
      <c r="K99" s="56">
        <v>45000</v>
      </c>
      <c r="L99" s="89" t="s">
        <v>35</v>
      </c>
      <c r="M99" s="30" t="s">
        <v>29</v>
      </c>
    </row>
    <row r="100" s="3" customFormat="1" ht="40" customHeight="1" spans="1:13">
      <c r="A100" s="10" t="s">
        <v>830</v>
      </c>
      <c r="B100" s="30">
        <v>98</v>
      </c>
      <c r="C100" s="10" t="str">
        <f>_xlfn.DISPIMG("ID_20E57106E56E4387BA52EFD1B3013E2E",1)</f>
        <v>=DISPIMG("ID_20E57106E56E4387BA52EFD1B3013E2E",1)</v>
      </c>
      <c r="D100" s="10" t="s">
        <v>1124</v>
      </c>
      <c r="E100" s="30" t="s">
        <v>1125</v>
      </c>
      <c r="F100" s="30">
        <v>28089434913</v>
      </c>
      <c r="G100" s="88" t="s">
        <v>1126</v>
      </c>
      <c r="H100" s="14">
        <v>18.2</v>
      </c>
      <c r="I100" s="14">
        <v>20000</v>
      </c>
      <c r="J100" s="14">
        <v>30000</v>
      </c>
      <c r="K100" s="14">
        <v>35000</v>
      </c>
      <c r="L100" s="31" t="s">
        <v>1127</v>
      </c>
      <c r="M100" s="30" t="s">
        <v>283</v>
      </c>
    </row>
    <row r="101" s="3" customFormat="1" ht="40" customHeight="1" spans="1:13">
      <c r="A101" s="30" t="s">
        <v>830</v>
      </c>
      <c r="B101" s="30">
        <v>99</v>
      </c>
      <c r="C101" s="30" t="str">
        <f>_xlfn.DISPIMG("ID_5F5A363496AC4455966FDB5EBCC91527",1)</f>
        <v>=DISPIMG("ID_5F5A363496AC4455966FDB5EBCC91527",1)</v>
      </c>
      <c r="D101" s="30" t="s">
        <v>1128</v>
      </c>
      <c r="E101" s="30" t="s">
        <v>1129</v>
      </c>
      <c r="F101" s="30">
        <v>24596223972</v>
      </c>
      <c r="G101" s="88" t="s">
        <v>1130</v>
      </c>
      <c r="H101" s="56">
        <v>45.3</v>
      </c>
      <c r="I101" s="56">
        <v>30000</v>
      </c>
      <c r="J101" s="56">
        <v>40000</v>
      </c>
      <c r="K101" s="56">
        <v>50000</v>
      </c>
      <c r="L101" s="31" t="s">
        <v>1131</v>
      </c>
      <c r="M101" s="30" t="s">
        <v>1132</v>
      </c>
    </row>
    <row r="102" s="3" customFormat="1" ht="40" customHeight="1" spans="1:13">
      <c r="A102" s="10" t="s">
        <v>830</v>
      </c>
      <c r="B102" s="30">
        <v>100</v>
      </c>
      <c r="C102" s="10" t="str">
        <f>_xlfn.DISPIMG("ID_DDB3EC1A580F46119FC02CB6EBD8ED1D",1)</f>
        <v>=DISPIMG("ID_DDB3EC1A580F46119FC02CB6EBD8ED1D",1)</v>
      </c>
      <c r="D102" s="10" t="s">
        <v>1133</v>
      </c>
      <c r="E102" s="30" t="s">
        <v>1134</v>
      </c>
      <c r="F102" s="30">
        <v>78753063324</v>
      </c>
      <c r="G102" s="88" t="s">
        <v>1135</v>
      </c>
      <c r="H102" s="14">
        <v>61.5</v>
      </c>
      <c r="I102" s="14" t="s">
        <v>35</v>
      </c>
      <c r="J102" s="14">
        <v>35000</v>
      </c>
      <c r="K102" s="14">
        <v>50000</v>
      </c>
      <c r="L102" s="31" t="s">
        <v>1136</v>
      </c>
      <c r="M102" s="30" t="s">
        <v>290</v>
      </c>
    </row>
    <row r="103" s="3" customFormat="1" ht="40" customHeight="1" spans="1:13">
      <c r="A103" s="30" t="s">
        <v>830</v>
      </c>
      <c r="B103" s="30">
        <v>101</v>
      </c>
      <c r="C103" s="30" t="str">
        <f>_xlfn.DISPIMG("ID_DECF14871B8C4674B505CCA3F4758F63",1)</f>
        <v>=DISPIMG("ID_DECF14871B8C4674B505CCA3F4758F63",1)</v>
      </c>
      <c r="D103" s="30" t="s">
        <v>1137</v>
      </c>
      <c r="E103" s="30" t="s">
        <v>1138</v>
      </c>
      <c r="F103" s="30">
        <v>269252587</v>
      </c>
      <c r="G103" s="88" t="s">
        <v>1139</v>
      </c>
      <c r="H103" s="56">
        <v>5.2</v>
      </c>
      <c r="I103" s="56" t="s">
        <v>35</v>
      </c>
      <c r="J103" s="56" t="s">
        <v>35</v>
      </c>
      <c r="K103" s="56">
        <v>12000</v>
      </c>
      <c r="L103" s="89" t="s">
        <v>1140</v>
      </c>
      <c r="M103" s="30" t="s">
        <v>123</v>
      </c>
    </row>
    <row r="104" s="3" customFormat="1" ht="40" customHeight="1" spans="1:13">
      <c r="A104" s="30" t="s">
        <v>830</v>
      </c>
      <c r="B104" s="30">
        <v>102</v>
      </c>
      <c r="C104" s="30" t="str">
        <f>_xlfn.DISPIMG("ID_7E63D93645774A8C8322EB7DE638BD00",1)</f>
        <v>=DISPIMG("ID_7E63D93645774A8C8322EB7DE638BD00",1)</v>
      </c>
      <c r="D104" s="30" t="s">
        <v>1141</v>
      </c>
      <c r="E104" s="30" t="s">
        <v>1142</v>
      </c>
      <c r="F104" s="30">
        <v>49752758134</v>
      </c>
      <c r="G104" s="88" t="s">
        <v>1143</v>
      </c>
      <c r="H104" s="56">
        <v>1.1</v>
      </c>
      <c r="I104" s="56" t="s">
        <v>35</v>
      </c>
      <c r="J104" s="56" t="s">
        <v>35</v>
      </c>
      <c r="K104" s="56">
        <v>29000</v>
      </c>
      <c r="L104" s="89" t="s">
        <v>1144</v>
      </c>
      <c r="M104" s="30" t="s">
        <v>1145</v>
      </c>
    </row>
    <row r="105" s="3" customFormat="1" ht="40" customHeight="1" spans="1:13">
      <c r="A105" s="10" t="s">
        <v>830</v>
      </c>
      <c r="B105" s="30">
        <v>103</v>
      </c>
      <c r="C105" s="10" t="str">
        <f>_xlfn.DISPIMG("ID_C966917CE6834E0581EAF0407C2C2A26",1)</f>
        <v>=DISPIMG("ID_C966917CE6834E0581EAF0407C2C2A26",1)</v>
      </c>
      <c r="D105" s="10" t="s">
        <v>1146</v>
      </c>
      <c r="E105" s="30" t="s">
        <v>1147</v>
      </c>
      <c r="F105" s="30">
        <v>90080823084</v>
      </c>
      <c r="G105" s="88" t="s">
        <v>1148</v>
      </c>
      <c r="H105" s="14">
        <v>3.9</v>
      </c>
      <c r="I105" s="14" t="s">
        <v>35</v>
      </c>
      <c r="J105" s="14" t="s">
        <v>35</v>
      </c>
      <c r="K105" s="14">
        <v>15000</v>
      </c>
      <c r="L105" s="89" t="s">
        <v>1149</v>
      </c>
      <c r="M105" s="30" t="s">
        <v>1132</v>
      </c>
    </row>
    <row r="106" s="3" customFormat="1" ht="40" customHeight="1" spans="1:13">
      <c r="A106" s="10" t="s">
        <v>830</v>
      </c>
      <c r="B106" s="30">
        <v>104</v>
      </c>
      <c r="C106" s="10" t="str">
        <f>_xlfn.DISPIMG("ID_FFDE90CA34AA4863B0BE92CED3214D43",1)</f>
        <v>=DISPIMG("ID_FFDE90CA34AA4863B0BE92CED3214D43",1)</v>
      </c>
      <c r="D106" s="10" t="s">
        <v>1150</v>
      </c>
      <c r="E106" s="30" t="s">
        <v>1151</v>
      </c>
      <c r="F106" s="30">
        <v>95253431998</v>
      </c>
      <c r="G106" s="88" t="s">
        <v>1152</v>
      </c>
      <c r="H106" s="14">
        <v>1.1</v>
      </c>
      <c r="I106" s="14" t="s">
        <v>35</v>
      </c>
      <c r="J106" s="14" t="s">
        <v>35</v>
      </c>
      <c r="K106" s="14">
        <v>10000</v>
      </c>
      <c r="L106" s="89" t="s">
        <v>1153</v>
      </c>
      <c r="M106" s="30" t="s">
        <v>508</v>
      </c>
    </row>
    <row r="107" s="3" customFormat="1" ht="40" customHeight="1" spans="1:13">
      <c r="A107" s="10" t="s">
        <v>1154</v>
      </c>
      <c r="B107" s="30">
        <v>105</v>
      </c>
      <c r="C107" s="10" t="str">
        <f>_xlfn.DISPIMG("ID_B60BE85F0098486FBBDEF8EB25A91272",1)</f>
        <v>=DISPIMG("ID_B60BE85F0098486FBBDEF8EB25A91272",1)</v>
      </c>
      <c r="D107" s="10" t="s">
        <v>1155</v>
      </c>
      <c r="E107" s="30" t="s">
        <v>1156</v>
      </c>
      <c r="F107" s="30">
        <v>87670056292</v>
      </c>
      <c r="G107" s="88" t="s">
        <v>1157</v>
      </c>
      <c r="H107" s="14">
        <v>35.5</v>
      </c>
      <c r="I107" s="14">
        <v>25000</v>
      </c>
      <c r="J107" s="14">
        <v>60000</v>
      </c>
      <c r="K107" s="14">
        <v>149000</v>
      </c>
      <c r="L107" s="31" t="s">
        <v>1158</v>
      </c>
      <c r="M107" s="30" t="s">
        <v>680</v>
      </c>
    </row>
    <row r="108" s="3" customFormat="1" ht="40" customHeight="1" spans="1:13">
      <c r="A108" s="30" t="s">
        <v>1154</v>
      </c>
      <c r="B108" s="30">
        <v>106</v>
      </c>
      <c r="C108" s="30" t="str">
        <f>_xlfn.DISPIMG("ID_91943693CCF84324B1E96315F86D2779",1)</f>
        <v>=DISPIMG("ID_91943693CCF84324B1E96315F86D2779",1)</v>
      </c>
      <c r="D108" s="30" t="s">
        <v>1159</v>
      </c>
      <c r="E108" s="30" t="s">
        <v>1160</v>
      </c>
      <c r="F108" s="30" t="s">
        <v>1161</v>
      </c>
      <c r="G108" s="88" t="s">
        <v>1162</v>
      </c>
      <c r="H108" s="56">
        <v>162.9</v>
      </c>
      <c r="I108" s="56" t="s">
        <v>35</v>
      </c>
      <c r="J108" s="56">
        <v>40000</v>
      </c>
      <c r="K108" s="56">
        <v>50000</v>
      </c>
      <c r="L108" s="31" t="s">
        <v>1163</v>
      </c>
      <c r="M108" s="30" t="s">
        <v>365</v>
      </c>
    </row>
    <row r="109" s="3" customFormat="1" ht="40" customHeight="1" spans="1:13">
      <c r="A109" s="10" t="s">
        <v>1154</v>
      </c>
      <c r="B109" s="30">
        <v>107</v>
      </c>
      <c r="C109" s="10" t="str">
        <f>_xlfn.DISPIMG("ID_1E111290BFE940E381FF467B010B04C4",1)</f>
        <v>=DISPIMG("ID_1E111290BFE940E381FF467B010B04C4",1)</v>
      </c>
      <c r="D109" s="10" t="s">
        <v>1164</v>
      </c>
      <c r="E109" s="30" t="s">
        <v>1165</v>
      </c>
      <c r="F109" s="30" t="s">
        <v>1166</v>
      </c>
      <c r="G109" s="88" t="s">
        <v>1167</v>
      </c>
      <c r="H109" s="14">
        <v>164.5</v>
      </c>
      <c r="I109" s="14" t="s">
        <v>35</v>
      </c>
      <c r="J109" s="14">
        <v>30000</v>
      </c>
      <c r="K109" s="14">
        <v>50000</v>
      </c>
      <c r="L109" s="31" t="s">
        <v>1168</v>
      </c>
      <c r="M109" s="30" t="s">
        <v>365</v>
      </c>
    </row>
    <row r="110" s="3" customFormat="1" ht="40" customHeight="1" spans="1:13">
      <c r="A110" s="30" t="s">
        <v>1154</v>
      </c>
      <c r="B110" s="30">
        <v>108</v>
      </c>
      <c r="C110" s="30" t="str">
        <f>_xlfn.DISPIMG("ID_D54834740FC64EECBFFABB3FCCFC1770",1)</f>
        <v>=DISPIMG("ID_D54834740FC64EECBFFABB3FCCFC1770",1)</v>
      </c>
      <c r="D110" s="30" t="s">
        <v>1169</v>
      </c>
      <c r="E110" s="30" t="s">
        <v>1170</v>
      </c>
      <c r="F110" s="30" t="s">
        <v>1171</v>
      </c>
      <c r="G110" s="88" t="s">
        <v>1172</v>
      </c>
      <c r="H110" s="56">
        <v>148.8</v>
      </c>
      <c r="I110" s="56" t="s">
        <v>35</v>
      </c>
      <c r="J110" s="56">
        <v>30000</v>
      </c>
      <c r="K110" s="56">
        <v>50000</v>
      </c>
      <c r="L110" s="31" t="s">
        <v>1173</v>
      </c>
      <c r="M110" s="30" t="s">
        <v>365</v>
      </c>
    </row>
    <row r="111" s="3" customFormat="1" ht="40" customHeight="1" spans="1:13">
      <c r="A111" s="10" t="s">
        <v>1174</v>
      </c>
      <c r="B111" s="30">
        <v>109</v>
      </c>
      <c r="C111" s="10" t="str">
        <f>_xlfn.DISPIMG("ID_F114B4E41BD54DECBE87056CFF0A98D5",1)</f>
        <v>=DISPIMG("ID_F114B4E41BD54DECBE87056CFF0A98D5",1)</v>
      </c>
      <c r="D111" s="30" t="s">
        <v>1175</v>
      </c>
      <c r="E111" s="30" t="s">
        <v>1176</v>
      </c>
      <c r="F111" s="30">
        <v>41910920</v>
      </c>
      <c r="G111" s="88" t="s">
        <v>1177</v>
      </c>
      <c r="H111" s="14">
        <v>187.5</v>
      </c>
      <c r="I111" s="14">
        <v>50000</v>
      </c>
      <c r="J111" s="14">
        <v>60000</v>
      </c>
      <c r="K111" s="14">
        <v>70000</v>
      </c>
      <c r="L111" s="31" t="s">
        <v>1178</v>
      </c>
      <c r="M111" s="30" t="s">
        <v>1179</v>
      </c>
    </row>
    <row r="112" s="3" customFormat="1" ht="40" customHeight="1" spans="1:13">
      <c r="A112" s="35" t="s">
        <v>1154</v>
      </c>
      <c r="B112" s="35">
        <v>110</v>
      </c>
      <c r="C112" s="35" t="str">
        <f>_xlfn.DISPIMG("ID_5DEE150C3D104FC0B0A11FEB63091033",1)</f>
        <v>=DISPIMG("ID_5DEE150C3D104FC0B0A11FEB63091033",1)</v>
      </c>
      <c r="D112" s="35" t="s">
        <v>1180</v>
      </c>
      <c r="E112" s="35" t="s">
        <v>1181</v>
      </c>
      <c r="F112" s="35" t="s">
        <v>1182</v>
      </c>
      <c r="G112" s="90" t="s">
        <v>1183</v>
      </c>
      <c r="H112" s="76">
        <v>82.2</v>
      </c>
      <c r="I112" s="76">
        <v>25000</v>
      </c>
      <c r="J112" s="76">
        <v>25000</v>
      </c>
      <c r="K112" s="76">
        <v>35000</v>
      </c>
      <c r="L112" s="37" t="s">
        <v>1184</v>
      </c>
      <c r="M112" s="35" t="s">
        <v>1179</v>
      </c>
    </row>
  </sheetData>
  <autoFilter xmlns:etc="http://www.wps.cn/officeDocument/2017/etCustomData" ref="A2:M112" etc:filterBottomFollowUsedRange="0">
    <extLst/>
  </autoFilter>
  <mergeCells count="1">
    <mergeCell ref="A1:M1"/>
  </mergeCells>
  <hyperlinks>
    <hyperlink ref="L111" r:id="rId2" display="https://www.xingtu.cn/ad/creator/author-homepage/douyin-video/7597697722497368115?market_track_id=5TIVNK9HX9MEYGZI3MAA&amp;search_session_id=7622934474111647780&amp;possessStarId"/>
    <hyperlink ref="G111" r:id="rId3" display="https://v.douyin.com/ALfVmzNMyn4/"/>
    <hyperlink ref="G112" r:id="rId4" display="https://v.douyin.com/ePuoSEER-E4/"/>
    <hyperlink ref="L112" r:id="rId5" display="https://www.xingtu.cn/ad/creator/author-homepage/douyin-video/7535363026443042825?market_track_id=GZT3ZJV1DWGKXXKTS23I&amp;search_session_id=7622946537129459775&amp;possessStarId"/>
    <hyperlink ref="G108" r:id="rId6" display="https://v.douyin.com/sv1GO1ZWNKw/"/>
    <hyperlink ref="G109" r:id="rId7" display="https://v.douyin.com/GaaPcNWR3Ek/"/>
    <hyperlink ref="L109" r:id="rId8" display="https://www.xingtu.cn/ad/creator/author-homepage/douyin-video/7592497894029000742?market_track_id=SDFVR7X7JYB6JUC2F6VW&amp;search_session_id=7626687021859602468&amp;possessStarId"/>
    <hyperlink ref="G110" r:id="rId9" display="https://v.douyin.com/u0O-yBx2IrM/"/>
    <hyperlink ref="L110" r:id="rId10" display="https://www.xingtu.cn/ad/creator/author-homepage/douyin-video/7000589423289040904?market_track_id=XZD1VUQ03981NMZ5JCZ9&amp;search_session_id=7621448923244380206&amp;possessStarId" tooltip="https://www.xingtu.cn/ad/creator/author-homepage/douyin-video/7000589423289040904?market_track_id=XZD1VUQ03981NMZ5JCZ9&amp;search_session_id=7621448923244380206&amp;possessStarId"/>
    <hyperlink ref="G83" r:id="rId11" display="https://v.douyin.com/iR6RY8xk/"/>
    <hyperlink ref="G85" r:id="rId12" display="https://v.douyin.com/n-D-n5nMUbs/"/>
    <hyperlink ref="G88" r:id="rId13" display="https://v.douyin.com/Af3Bo2gPe0M/"/>
    <hyperlink ref="G97" r:id="rId14" display="https://v.douyin.com/5FsqKplJ3kY/"/>
    <hyperlink ref="G98" r:id="rId15" display="https://v.douyin.com/53J1L5ipAy8/"/>
    <hyperlink ref="G96" r:id="rId16" display="https://v.douyin.com/-aZmKXHY7wY/"/>
    <hyperlink ref="G89" r:id="rId17" display="https://v.douyin.com/T8NVT1_G4fQ/"/>
    <hyperlink ref="G86" r:id="rId18" display="https://v.douyin.com/shGM9s6wG0I/"/>
    <hyperlink ref="G29" r:id="rId19" display="https://v.douyin.com/UYCTfS6/"/>
    <hyperlink ref="L29" r:id="rId20" display="https://www.xingtu.cn/ad/creator/author-homepage/douyin-video/6639507729494835203?market_track_id=JFPBV8FGS65JDHU9CIAY&amp;search_session_id=7622928305519394852&amp;possessStarId"/>
    <hyperlink ref="L83" r:id="rId21" display="https://www.xingtu.cn/ad/creator/author-homepage/douyin-video/6728928327324663822?market_track_id=TA5FNCVHMQOB0H1INNJ3&amp;search_session_id=7622928402127011876&amp;possessStarId"/>
    <hyperlink ref="L85" r:id="rId22" display="https://www.xingtu.cn/ad/creator/author-homepage/douyin-video/6674949652573323275?market_track_id=1LGUYOCMPA47E47UQMC9&amp;search_session_id=7622928417927446564&amp;possessStarId"/>
    <hyperlink ref="L88" r:id="rId23" display="https://www.xingtu.cn/ad/creator/author-homepage/douyin-video/7237725124474961923?market_track_id=GQRM0MLMU57OZXBAY1GR&amp;search_session_id=7622928548961140777&amp;possessStarId"/>
    <hyperlink ref="L86" r:id="rId24" display="https://www.xingtu.cn/ad/creator/author-homepage/douyin-video/7589922482291736603?market_track_id=GUKJMMXLNW07Q700SIYS&amp;search_session_id=7622928571547353124&amp;possessStarId"/>
    <hyperlink ref="L89" r:id="rId25" display="https://www.xingtu.cn/ad/creator/author-homepage/douyin-video/7017754995252527141?market_track_id=P1M4D03YLOFTVC68OZD6&amp;search_session_id=7622928571547598884&amp;possessStarId"/>
    <hyperlink ref="L97" r:id="rId26" display="https://www.xingtu.cn/ad/creator/author-homepage/douyin-video/7578844651264671759?market_track_id=NX2WUUGPW0ON0MAB10FC&amp;search_session_id=7622928657816010758&amp;possessStarId"/>
    <hyperlink ref="L98" r:id="rId27" display="https://www.xingtu.cn/ad/creator/author-homepage/douyin-video/7599481995831279625?market_track_id=1R754RQW1QFX6TUE9PAS&amp;search_session_id=7622928863710101567&amp;possessStarId"/>
    <hyperlink ref="L96" r:id="rId28" display="https://www.xingtu.cn/ad/creator/author-homepage/douyin-video/7568728914202902554?market_track_id=SRGJLDIFDKC3RCYEDOWU&amp;search_session_id=7622929001283387446&amp;possessStarId" tooltip="https://www.xingtu.cn/ad/creator/author-homepage/douyin-video/7568728914202902554?market_track_id=SRGJLDIFDKC3RCYEDOWU&amp;search_session_id=7622929001283387446&amp;possessStarId"/>
    <hyperlink ref="G82" r:id="rId29" display="https://v.douyin.com/LTtHusEvNQE/"/>
    <hyperlink ref="L82" r:id="rId30" display="https://www.xingtu.cn/ad/creator/author-homepage/douyin-video/7385825556682244146?market_track_id=Q6862J8CIYW0PCTBFHND&amp;search_session_id=7634721982612881418&amp;possessStarId" tooltip="https://www.xingtu.cn/ad/creator/author-homepage/douyin-video/7385825556682244146?market_track_id=Q6862J8CIYW0PCTBFHND&amp;search_session_id=7634721982612881418&amp;possessStarId"/>
    <hyperlink ref="G58" r:id="rId31" display="https://v.douyin.com/JB6vA_Eu7ec/"/>
    <hyperlink ref="L58" r:id="rId32" display="https://www.xingtu.cn/ad/creator/author-homepage/douyin-video/7334674029195984923?market_track_id=YAH9TMP9Y5EBJ3RZ5KYF&amp;search_session_id=7624305788391342089&amp;possessStarId"/>
    <hyperlink ref="G31" r:id="rId33" display="https://v.douyin.com/AS4wpBAUDes/"/>
    <hyperlink ref="L31" r:id="rId34" display="https://www.xingtu.cn/ad/creator/author-homepage/douyin-video/7506029412951326771?market_track_id=WHWTNG80Q9K6DZXOV7L4&amp;search_session_id=7624305749833531438&amp;possessStarId"/>
    <hyperlink ref="L49" r:id="rId35" display="https://www.xingtu.cn/ad/creator/author-homepage/douyin-video/6947779215253045284?market_track_id=7W8L4D9L8NWLRISYCB63&amp;search_session_id=7626254476227379254&amp;possessStarId"/>
    <hyperlink ref="G49" r:id="rId36" display="https://v.douyin.com/F_qOMt3MQVw/"/>
    <hyperlink ref="G35" r:id="rId37" display="https://v.douyin.com/HPMc3icu6YY/"/>
    <hyperlink ref="L35" r:id="rId38" display="https://www.xingtu.cn/ad/creator/author-homepage/douyin-video/7481882242390687753?market_track_id=0ARJGVBYWZNTN3VGE46K&amp;search_session_id=7626256737704345663&amp;possessStarId"/>
    <hyperlink ref="G87" r:id="rId39" display="https://v.douyin.com/LoxpBEUN45Y/"/>
    <hyperlink ref="L87" r:id="rId40" display="https://www.xingtu.cn/ad/creator/author-homepage/douyin-video/7530645292538921010?market_track_id=IZB2XIZL6BR5ZH467HBS&amp;search_session_id=7626258083607068678&amp;possessStarId" tooltip="https://www.xingtu.cn/ad/creator/author-homepage/douyin-video/7530645292538921010?market_track_id=IZB2XIZL6BR5ZH467HBS&amp;search_session_id=7626258083607068678&amp;possessStarId"/>
    <hyperlink ref="G100" r:id="rId41" display="https://v.douyin.com/9u-P4VqoLWE/"/>
    <hyperlink ref="L100" r:id="rId42" display="https://www.xingtu.cn/ad/creator/author-homepage/douyin-video/7496472834017853490?market_track_id=3TCLZ8KXK5HDFCAGJQK8&amp;search_session_id=7626685380552704041&amp;possessStarId"/>
    <hyperlink ref="L84" r:id="rId43" display="https://www.xingtu.cn/ad/creator/author-homepage/douyin-video/7076022999010246670?market_track_id=TP4JQXRBOVCA39PEGG1F&amp;search_session_id=7628115189032140819&amp;possessStarId"/>
    <hyperlink ref="G84" r:id="rId44" display="https://v.douyin.com/EkzL8hXfw_0/"/>
    <hyperlink ref="L61" r:id="rId45" display="https://www.xingtu.cn/ad/creator/author-homepage/douyin-video/7523887694783447078?market_track_id=IF4IHLCRYSLK4Q54MX3C&amp;search_session_id=7628115183684845604&amp;possessStarId"/>
    <hyperlink ref="G61" r:id="rId46" display="https://v.douyin.com/y0TJDD3okV4/"/>
    <hyperlink ref="L7" r:id="rId47" display="https://www.xingtu.cn/ad/creator/author-homepage/douyin-video/7363194369366802458?market_track_id=8B3MTZLMJXZ1NQOQP66E&amp;search_session_id=7628146370236907561&amp;possessStarId"/>
    <hyperlink ref="G7" r:id="rId48" display="https://v.douyin.com/iUtK0oyN9P0/"/>
    <hyperlink ref="G101" r:id="rId49" display="https://v.douyin.com/6nWojZOY3zk/"/>
    <hyperlink ref="L101" r:id="rId50" display="https://www.xingtu.cn/ad/creator/author-homepage/douyin-video/7482718996203044927?market_track_id=QIPOVUY65PUVKH7AONEO&amp;search_session_id=7628527260811575323&amp;possessStarId"/>
    <hyperlink ref="G103" r:id="rId51" display="https://v.douyin.com/-Ev39-VBrX8/"/>
    <hyperlink ref="G104" r:id="rId52" display="https://v.douyin.com/sEmRmdWFJqM/"/>
    <hyperlink ref="G13" r:id="rId53" display="https://v.douyin.com/vUzTK_Mr9rI/"/>
    <hyperlink ref="L13" r:id="rId54" display="https://www.xingtu.cn/ad/creator/author-homepage/douyin-video/7611861806792835122?market_track_id=BA98VPPVSR7JXZVY8SG4&amp;search_session_id=7628916642072346667&amp;possessStarId"/>
    <hyperlink ref="G59" r:id="rId55" display="https://v.douyin.com/i-f08rUz1go/"/>
    <hyperlink ref="L59" r:id="rId56" display="https://www.xingtu.cn/ad/creator/author-homepage/douyin-video/7557187405552287763?market_track_id=54NTXZMGVNUXB3SRJ4W3&amp;search_session_id=7629188699490484260&amp;possessStarId"/>
    <hyperlink ref="G80" r:id="rId57" display="https://v.douyin.com/6bMPaA7fG90/"/>
    <hyperlink ref="G81" r:id="rId58" display="https://v.douyin.com/QAWr4a_e7Jc/"/>
    <hyperlink ref="L81" r:id="rId59" display="https://www.xingtu.cn/ad/creator/author-homepage/douyin-video/7555536932164337714?market_track_id=AIJBSKEVCLRRZECKMTTL&amp;search_session_id=7629190656518930451&amp;possessStarId"/>
    <hyperlink ref="L80" r:id="rId60" display="https://www.xingtu.cn/ad/creator/author-homepage/douyin-video/7224344761962856503?market_track_id=B7RWPNQSBSHF29ZD0L20&amp;search_session_id=7629190609597366308&amp;possessStarId"/>
    <hyperlink ref="G62" r:id="rId61" display="https://v.douyin.com/w_MXUFE6iWU/"/>
    <hyperlink ref="G17" r:id="rId62" display="https://v.douyin.com/gXN4cxvsDPk/"/>
    <hyperlink ref="L17" r:id="rId63" display="https://www.xingtu.cn/ad/creator/author-homepage/douyin-video/7629868424008892462?market_track_id=ZIGYEQUDZ873NF33JFEQ&amp;search_session_id=7630677259181244459&amp;possessStarId"/>
    <hyperlink ref="G10" r:id="rId64" display="https://v.douyin.com/dHc-EJqjIgE/"/>
    <hyperlink ref="L10" r:id="rId65" display="https://www.xingtu.cn/ad/creator/author-homepage/douyin-video/7394258125760495625?market_track_id=WHMQUV3BFAB546C4W4J4&amp;search_session_id=7630681463172153363&amp;possessStarId"/>
    <hyperlink ref="G11" r:id="rId66" display="https://v.douyin.com/v45HSNmNvm4/" tooltip="https://v.douyin.com/v45HSNmNvm4/"/>
    <hyperlink ref="L57" r:id="rId67" display="https://www.xingtu.cn/ad/creator/author-homepage/douyin-video/6870160766486446094?market_track_id=CD3TDPZG7RT4QWZMER3J&amp;search_session_id=7631409407209488425&amp;possessStarId"/>
    <hyperlink ref="G57" r:id="rId68" display="https://v.douyin.com/wn1VCdSMmv4/"/>
    <hyperlink ref="L60" r:id="rId69" display="https://www.xingtu.cn/ad/creator/author-homepage/douyin-video/7316816826686504975?market_track_id=384TSJAL3ENL24EOHUWS&amp;search_session_id=7631831016235581481&amp;possessStarId"/>
    <hyperlink ref="G60" r:id="rId70" display="https://v.douyin.com/e9J8jZC4_nw/"/>
    <hyperlink ref="G69" r:id="rId71" display="https://v.douyin.com/H14yYgImzQ4/"/>
    <hyperlink ref="G34" r:id="rId72" display="https://v.douyin.com/0ktqD7Kq-TQ/"/>
    <hyperlink ref="L34" r:id="rId73" display="https://www.xingtu.cn/ad/creator/author-homepage/douyin-video/7627508508640051254?market_track_id=QE37THH7JJBLBJFAGXRZ&amp;search_session_id=7632240025220661291&amp;possessStarId"/>
    <hyperlink ref="G3" r:id="rId74" display="https://v.douyin.com/iy5xpGEA/"/>
    <hyperlink ref="L3" r:id="rId75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G6" r:id="rId76" display="https://v.douyin.com/LmfHAD2QWLw/"/>
    <hyperlink ref="L6" r:id="rId77" display="https://www.xingtu.cn/ad/creator/author-homepage/douyin-video/7223616917523660855?market_track_id=08EPUHR7ZBL11PKP8OR1&amp;search_session_id=7622923482774487083&amp;possessStarId"/>
    <hyperlink ref="G15" r:id="rId78" display="https://v.douyin.com/FvaqunejGuY/"/>
    <hyperlink ref="L15" r:id="rId79" display="https://www.xingtu.cn/ad/creator/author-homepage/douyin-video/7625654585633275930?market_track_id=4RWUYZ98HSU6SB03NOF6&amp;search_session_id=7632250722310389823&amp;possessStarId"/>
    <hyperlink ref="G78" r:id="rId80" display="https://v.douyin.com/OJqDukrcLWM/"/>
    <hyperlink ref="L78" r:id="rId81" display="https://www.xingtu.cn/ad/creator/author-homepage/douyin-video/6870164065088438286?market_track_id=U7Z9MARLIGSE9VTY7NUS&amp;search_session_id=7633340954577846335&amp;possessStarId"/>
    <hyperlink ref="G106" r:id="rId82" display="https://v.douyin.com/Ah1HZPnPLXQ/"/>
    <hyperlink ref="G12" r:id="rId83" display="https://v.douyin.com/kCXoMkkUlQA/"/>
    <hyperlink ref="G105" r:id="rId84" display="https://v.douyin.com/8xE3KFuBYyY/"/>
    <hyperlink ref="G30" r:id="rId85" display="https://v.douyin.com/6WGiXLIyxQE/"/>
    <hyperlink ref="L30" r:id="rId86" display="https://www.xingtu.cn/ad/creator/author-homepage/douyin-video/6870167326688280589?market_track_id=ZONXXADQ4OZNM1MUUH2F&amp;search_session_id=7634049273059115027&amp;possessStarId"/>
    <hyperlink ref="G74" r:id="rId87" display="https://v.douyin.com/IiCLn0XLAdg/"/>
    <hyperlink ref="G99" r:id="rId88" display="https://v.douyin.com/mvtdC8RoLBs/"/>
    <hyperlink ref="G16" r:id="rId89" display="https://v.douyin.com/MntQwTFNc0c/"/>
    <hyperlink ref="G76" r:id="rId90" display="https://v.douyin.com/FMgnoFxnsqs/"/>
    <hyperlink ref="L20" r:id="rId91" display="https://www.xingtu.cn/ad/creator/author-homepage/douyin-video/7636421698023063602?market_track_id=2JZDTQ48GYES53ZUM3OY&amp;search_session_id=7637792501511815187&amp;possessStarId"/>
    <hyperlink ref="G70" r:id="rId92" display="https://v.douyin.com/mt9gwbM9ISI/"/>
    <hyperlink ref="G20" r:id="rId93" display="https://v.douyin.com/NkKiJlDIlV0/"/>
    <hyperlink ref="G36" r:id="rId94" display="https://v.douyin.com/MB0Z_AbCSGo/"/>
    <hyperlink ref="L36" r:id="rId95" display="https://www.xingtu.cn/ad/creator/author-homepage/douyin-video/7619278628093722633?market_track_id=P2A4SRHLHMIVOH4A2SGJ&amp;search_session_id=7637812841416032262&amp;possessStarId"/>
    <hyperlink ref="L107" r:id="rId96" display="https://www.xingtu.cn/ad/creator/author-homepage/douyin-video/7200588212668989497?market_track_id=9Q58TE9B17K3H3DXWXLP&amp;search_session_id=7637825513913909284&amp;possessStarId"/>
    <hyperlink ref="G107" r:id="rId97" display="https://v.douyin.com/4iu0fDgMiGc/"/>
    <hyperlink ref="G39" r:id="rId98" display="https://v.douyin.com/VMyx4zmbIXg/"/>
    <hyperlink ref="L39" r:id="rId99" display="https://www.xingtu.cn/ad/creator/author-homepage/douyin-video/7620104182401335331?market_track_id=P7JOPZZ92JW9AVJOQK2Y&amp;search_session_id=7637834643555614763&amp;possessStarId"/>
    <hyperlink ref="G8" r:id="rId100" display="https://v.douyin.com/3COVW4ypxDM/"/>
    <hyperlink ref="L8" r:id="rId101" display="https://www.xingtu.cn/ad/creator/author-homepage/douyin-video/7632614698331930633?market_track_id=DCLFE3RX6YMWH513B3JU&amp;search_session_id=7638867426985738259&amp;possessStarId"/>
    <hyperlink ref="G25" r:id="rId102" display="https://v.douyin.com/CYkS6PX1RMA/"/>
    <hyperlink ref="G73" r:id="rId103" display="https://v.douyin.com/I6j2Bx53lDE/"/>
    <hyperlink ref="L25" r:id="rId104" display="https://www.xingtu.cn/ad/creator/author-homepage/douyin-video/7525478994339168297?market_track_id=S0TQK1PIVWE39QJJTOWI&amp;search_session_id=7639240823724572678&amp;possessStarId"/>
    <hyperlink ref="G75" r:id="rId105" display="https://v.douyin.com/B_EmQ4TVM-o/"/>
    <hyperlink ref="G41" r:id="rId106" display="https://v.douyin.com/gdMdERiuET0/" tooltip="https://v.douyin.com/gdMdERiuET0/"/>
    <hyperlink ref="L41" r:id="rId107" display="https://www.xingtu.cn/ad/creator/author-homepage/douyin-video/7043132477740679207?market_track_id=AH013TYWVVR7GYL911T3&amp;search_session_id=7639288645958893609&amp;possessStarId"/>
    <hyperlink ref="G50" r:id="rId108" display="https://v.douyin.com/hBhMJmad13A/"/>
    <hyperlink ref="L50" r:id="rId109" display="https://www.xingtu.cn/ad/creator/author-homepage/douyin-video/7581347930276102185?market_track_id=RDM6252254OZR14FP29P&amp;search_session_id=7639308600611553322&amp;possessStarId"/>
    <hyperlink ref="G37" r:id="rId110" display="https://v.douyin.com/YhQ7LK9VKPk/"/>
    <hyperlink ref="L37" r:id="rId111" display="https://www.xingtu.cn/ad/creator/author-homepage/douyin-video/7362933368834605066?market_track_id=8AFLJZ5TI0LT3RANBN48&amp;search_session_id=7639311367719272511&amp;possessStarId"/>
    <hyperlink ref="G77" r:id="rId112" display="https://v.douyin.com/gUyiw-L1uIw/"/>
    <hyperlink ref="G32" r:id="rId113" display="https://v.douyin.com/ssdLwPG90CA/"/>
    <hyperlink ref="L32" r:id="rId114" display="https://www.xingtu.cn/ad/creator/author-homepage/douyin-video/7377787968385187855?market_track_id=3QSRHL8NXF8L0U800IGS&amp;search_session_id=7641102421632450603&amp;possessStarId"/>
    <hyperlink ref="G19" r:id="rId115" display="https://v.douyin.com/RrR_HZSJ9D0/"/>
    <hyperlink ref="L19" r:id="rId116" display="https://www.xingtu.cn/ad/creator/author-homepage/douyin-video/7630700459895816211?market_track_id=R9QIIMBQZLH4WX4AIG0L&amp;search_session_id=7641102759903117348&amp;possessStarId"/>
    <hyperlink ref="G90" r:id="rId117" display="https://v.douyin.com/JXvB1KiF5qo/"/>
    <hyperlink ref="G28" r:id="rId118" display="https://v.douyin.com/bsBad7Zk7b8/"/>
    <hyperlink ref="G5" r:id="rId119" display="https://v.douyin.com/SHh1xEP-Lhw/"/>
    <hyperlink ref="L5" r:id="rId120" display="https://www.xingtu.cn/ad/creator/author-homepage/douyin-video/7299389605768331273?market_track_id=NEPOSOKOFCH8VH62YCK9&amp;search_session_id=7642593949865492521&amp;possessStarId"/>
    <hyperlink ref="G56" r:id="rId121" display="https://v.douyin.com/B2bb7EPLkPc/"/>
    <hyperlink ref="G94" r:id="rId122" display="https://v.douyin.com/VNm6Ahf2ThY/"/>
    <hyperlink ref="G22" r:id="rId123" display="https://v.douyin.com/kHXo2moA7T4/"/>
    <hyperlink ref="L22" r:id="rId124" display="https://www.xingtu.cn/ad/creator/author-homepage/douyin-video/7645244133809389618?market_track_id=8ZG228J4S7KWUAOWPKEF&amp;search_session_id=7646619459561930761&amp;possessStarId"/>
    <hyperlink ref="G51" r:id="rId125" display="https://v.douyin.com/Pl5jHqkS9KQ/"/>
    <hyperlink ref="G52" r:id="rId126" display="https://v.douyin.com/W3-0f0QMULU/"/>
    <hyperlink ref="G53" r:id="rId127" display="https://v.douyin.com/9optTPsJdYs/"/>
    <hyperlink ref="G54" r:id="rId128" display="https://v.douyin.com/ZT-2ZOcpXRE/"/>
    <hyperlink ref="G14" r:id="rId129" display="https://v.douyin.com/WI4kiY5_Wao/"/>
    <hyperlink ref="G55" r:id="rId130" display="https://v.douyin.com/hJgHTaEunqM/"/>
    <hyperlink ref="L52" r:id="rId131" display="https://www.xingtu.cn/ad/creator/author-homepage/douyin-video/7037114785086832677?market_track_id=HSNMTYVURHV8CO97LKV8&amp;search_session_id=7647045220441702454&amp;possessStarId"/>
    <hyperlink ref="L51" r:id="rId132" display="https://www.xingtu.cn/ad/creator/author-homepage/douyin-video/7454240900042981426?market_track_id=HO6ETGS50VN9MXQF5UBI&amp;search_session_id=7647047159359324196&amp;possessStarId"/>
    <hyperlink ref="L53" r:id="rId133" display="https://www.xingtu.cn/ad/creator/author-homepage/douyin-video/7537202012211904550?market_track_id=3MDY99Z82VAUE2J1ZOA1&amp;search_session_id=7647048091610923071&amp;possessStarId"/>
    <hyperlink ref="L54" r:id="rId134" display="https://www.xingtu.cn/ad/creator/author-homepage/douyin-video/7522818164045021210?market_track_id=L0JOA4SZI2EX1K4NB4QO&amp;search_session_id=7647048878654914603&amp;possessStarId"/>
    <hyperlink ref="L55" r:id="rId135" display="https://www.xingtu.cn/ad/creator/author-homepage/douyin-video/7645244133809389618?market_track_id=G9BWF5G8YC81T4LPM63B&amp;search_session_id=7647065365490876470&amp;possessStarId"/>
    <hyperlink ref="L14" r:id="rId136" display="https://www.xingtu.cn/ad/creator/author-homepage/douyin-video/7629705272423874606?market_track_id=LSF5ZZG61AO7U6IL1KNL&amp;search_session_id=7647065584618176531&amp;possessStarId"/>
    <hyperlink ref="L33" r:id="rId137" display="https://www.xingtu.cn/ad/creator/author-homepage/douyin-video/7601476604249767974?market_track_id=SLTWP75PEQ20U9FL9PG7&amp;search_session_id=7647067843097378835&amp;possessStarId"/>
    <hyperlink ref="G33" r:id="rId138" display="https://v.douyin.com/-AtFbCmykKI/"/>
    <hyperlink ref="G23" r:id="rId139" display="https://v.douyin.com/yhCx3UxE_8w/"/>
    <hyperlink ref="G24" r:id="rId140" display="https://v.douyin.com/jwDrnkkv0TM/"/>
    <hyperlink ref="L23" r:id="rId141" display="https://www.xingtu.cn/ad/creator/author-homepage/douyin-video/7643185468346073098?market_track_id=8ATNBJ5ILOV4V38UCIPI&amp;search_session_id=7647775373543194666&amp;possessStarId"/>
    <hyperlink ref="L24" r:id="rId142" display="https://www.xingtu.cn/ad/creator/author-homepage/douyin-video/7639009381442388006?market_track_id=Q2P8IE9107OXOC0Y1CC8&amp;search_session_id=7647776454645710867&amp;possessStarId"/>
    <hyperlink ref="G91" r:id="rId143" display="https://v.douyin.com/0bfqy99DJNo/"/>
    <hyperlink ref="L91" r:id="rId144" display="https://www.xingtu.cn/ad/creator/author-homepage/douyin-video/7045554789182079014?market_track_id=ARCKKRT89CJUKX8AB0WU&amp;search_session_id=7648850011572387859&amp;possessStarId"/>
    <hyperlink ref="G40" r:id="rId145" display="https://v.douyin.com/G0GFrYU51lg/"/>
    <hyperlink ref="L40" r:id="rId146" display="https://www.xingtu.cn/ad/creator/author-homepage/douyin-video/7609307880759492662?market_track_id=NU6L8YR47IDPXL9SDHA8&amp;search_session_id=7649285033483894803&amp;possessStarId"/>
    <hyperlink ref="G26" r:id="rId147" display="https://v.douyin.com/faVVyK9br4w/"/>
    <hyperlink ref="G72" r:id="rId148" display="https://v.douyin.com/iy47hAgUhpM/"/>
    <hyperlink ref="L26" r:id="rId149" display="https://www.xingtu.cn/ad/creator/author-homepage/douyin-video/7629776702851252274?market_track_id=AO9W17LBIVMVOXGA9CEL&amp;search_session_id=7649287200496042025&amp;possessStarId"/>
    <hyperlink ref="G92" r:id="rId150" display="https://v.douyin.com/nHiEbIZNtmM/"/>
    <hyperlink ref="L18" r:id="rId151" display="https://www.xingtu.cn/ad/creator/author-homepage/douyin-video/7643729722848854066?market_track_id=KXEUBN2NF7K85XWO9ST3&amp;search_session_id=7649304435931332614&amp;possessStarId"/>
    <hyperlink ref="G18" r:id="rId152" display="https://v.douyin.com/p5z7WJ91cZc/"/>
    <hyperlink ref="G95" r:id="rId153" display="https://v.douyin.com/foLjMqFfoPY/"/>
    <hyperlink ref="L95" r:id="rId154" display="https://www.xingtu.cn/ad/creator/author-homepage/douyin-video/7624764761205964836?market_track_id=DDJGNUC5VIOV5RMMI3SF&amp;search_session_id=7649318166262186020&amp;possessStarId"/>
    <hyperlink ref="G102" r:id="rId155" display="https://v.douyin.com/5ECa85--RAE/"/>
    <hyperlink ref="G71" r:id="rId156" display="https://v.douyin.com/M-hwHn6Mk8c/"/>
    <hyperlink ref="L71" r:id="rId157" display="https://www.xingtu.cn/ad/creator/author-homepage/douyin-video/7026722293288009764?market_track_id=NQB6XRGXCU0H6HPT61FT&amp;search_session_id=7650021232074784787&amp;possessStarId"/>
    <hyperlink ref="G79" r:id="rId158" display="https://v.douyin.com/hzhQoJLBCvA/"/>
    <hyperlink ref="G93" r:id="rId159" display="https://v.douyin.com/p69cMRN3COc/"/>
    <hyperlink ref="G42" r:id="rId160" display="https://v.douyin.com/z9CxAQqc7wY/"/>
    <hyperlink ref="G27" r:id="rId161" display="https://v.douyin.com/ZmvTz3YT80s/"/>
    <hyperlink ref="L27" r:id="rId162" display="https://www.xingtu.cn/ad/creator/author-homepage/douyin-video/7516714347649826835?market_track_id=XTCLXPSI4XOFANGPSY48&amp;search_session_id=7650427360328024100&amp;possessStarId"/>
    <hyperlink ref="G38" r:id="rId163" display="https://v.douyin.com/irmRQ7jq714/"/>
    <hyperlink ref="L38" r:id="rId164" display="https://www.xingtu.cn/ad/creator/author-homepage/douyin-video/7363187233316847642?market_track_id=D2N0M6CU60C8A6CFUWIT&amp;search_session_id=7651510901929361427&amp;possessStarId"/>
    <hyperlink ref="G21" r:id="rId165" display="https://v.douyin.com/OrUmHPeTBNc/"/>
    <hyperlink ref="L21" r:id="rId166" display="https://www.xingtu.cn/ad/creator/author-homepage/douyin-video/7637476372146815039?market_track_id=AIMXWHI27KYYTWPPNK5D&amp;search_session_id=7651511569721393215&amp;possessStarId"/>
    <hyperlink ref="G46" r:id="rId167" display="https://v.douyin.com/sqDY1bGdHIo/"/>
    <hyperlink ref="G43" r:id="rId168" display="https://v.douyin.com/YAOMVoCbL_s/"/>
    <hyperlink ref="G48" r:id="rId169" display="https://v.douyin.com/UPWHG3BNvVE/"/>
    <hyperlink ref="G45" r:id="rId170" display="https://v.douyin.com/jivPEgcvLGY/"/>
    <hyperlink ref="L43" r:id="rId171" display="https://www.xingtu.cn/ad/creator/author-homepage/douyin-video/7572631579546255396?market_track_id=IU5TNTQSW2CY6PWX68OF&amp;search_session_id=7652301459792429098&amp;possessStarId"/>
    <hyperlink ref="L45" r:id="rId172" display="https://www.xingtu.cn/ad/creator/author-homepage/douyin-video/7110396134161383460?market_track_id=8VFN3T10L6C57B8ALLA5&amp;search_session_id=7652301424928276534&amp;possessStarId"/>
    <hyperlink ref="L48" r:id="rId173" display="https://www.xingtu.cn/ad/creator/author-homepage/douyin-video/6934975740911812616?market_track_id=UXGJGN1S8OW96N1N60IZ&amp;search_session_id=7652303328961576979&amp;possessStarId"/>
    <hyperlink ref="L11" r:id="rId174" display="https://www.xingtu.cn/ad/creator/author-homepage/douyin-video/7136870337941078053?market_track_id=QCAKJBQGJQ7EBJRU65JX&amp;search_session_id=7652610090958454827&amp;possessStarId"/>
    <hyperlink ref="L12" r:id="rId175" display="https://www.xingtu.cn/ad/creator/author-homepage/douyin-video/7629701974079373348?market_track_id=PCZ4KF29XLUIH5SOUWYQ&amp;search_session_id=7652610457454329862&amp;possessStarId"/>
    <hyperlink ref="L16" r:id="rId176" display="https://www.xingtu.cn/ad/creator/author-homepage/douyin-video/7451167910023659546?market_track_id=2NDJGQ9SVW9C1L223KE7&amp;search_session_id=7652610457454706694&amp;possessStarId"/>
    <hyperlink ref="L28" r:id="rId177" display="https://www.xingtu.cn/ad/creator/author-homepage/douyin-video/7635473884044591114?market_track_id=X0A0TT0OK4O3E9S32K2V&amp;search_session_id=7652610646068068388&amp;possessStarId"/>
    <hyperlink ref="L42" r:id="rId178" display="https://www.xingtu.cn/ad/creator/author-homepage/douyin-video/7618229248842694662?market_track_id=4Y23JLOU8Y0FG8IF1SPX&amp;search_session_id=7652610568465711140&amp;possessStarId"/>
    <hyperlink ref="G4" r:id="rId179" display="https://v.douyin.com/TnTN6kxn53U/"/>
    <hyperlink ref="L4" r:id="rId180" display="https://www.xingtu.cn/ad/creator/author-homepage/douyin-video/7114012174040694792?market_track_id=5D3N8GPGW6B6KCUJ7Z7M&amp;search_session_id=7654513671946993727&amp;possessStarId"/>
    <hyperlink ref="G47" r:id="rId181" display="https://v.douyin.com/TwKF5RkOQDw/"/>
    <hyperlink ref="G64" r:id="rId182" display="https://v.douyin.com/2cbX7DFaMJI/"/>
    <hyperlink ref="G68" r:id="rId183" display="https://v.douyin.com/f0KDVW2xn64/"/>
    <hyperlink ref="L68" r:id="rId184" display="https://www.xingtu.cn/ad/creator/author-homepage/douyin-video/7631966625549254702?market_track_id=DV1N1J27CAOSHLT32PES&amp;search_session_id=7654515299475767337&amp;possessStarId"/>
    <hyperlink ref="L64" r:id="rId185" display="https://www.xingtu.cn/ad/creator/author-homepage/douyin-video/7632572327645216787?market_track_id=3QN2JFG2608L24029HR7&amp;search_session_id=7654515671049076778&amp;possessStarId"/>
    <hyperlink ref="G44" r:id="rId186" display="https://v.douyin.com/xMCNbhmBsG8/"/>
    <hyperlink ref="L44" r:id="rId187" display="https://www.xingtu.cn/ad/creator/author-homepage/douyin-video/7526531231819923507?market_track_id=HP99WI6RIH8PWJGTTB2E&amp;search_session_id=7655233211836629011&amp;possessStarId"/>
    <hyperlink ref="G66" r:id="rId188" display="https://v.douyin.com/XhbH9GkKQ54/"/>
    <hyperlink ref="G67" r:id="rId189" display="https://v.douyin.com/4N3gD0K6Z6c/"/>
    <hyperlink ref="G63" r:id="rId190" display="https://v.douyin.com/6Pw1LELCT_A/"/>
    <hyperlink ref="L56" r:id="rId191" display="https://www.xingtu.cn/ad/creator/author-homepage/douyin-video/7641417350033440777?market_track_id=2IXA8R674NS46QD0N574&amp;search_session_id=7657024872878456873&amp;possessStarId"/>
    <hyperlink ref="L62" r:id="rId192" display="https://www.xingtu.cn/ad/creator/author-homepage/douyin-video/7591031574439657510?market_track_id=GFPIPWW2YS33NDYO8P5E&amp;search_session_id=7657024818206261267&amp;possessStarId"/>
    <hyperlink ref="L63" r:id="rId193" display="https://www.xingtu.cn/ad/creator/author-homepage/douyin-video/7638556505788121134?market_track_id=V77AKIJXVN4GTDA8S1RU&amp;search_session_id=7657024937342976054&amp;possessStarId"/>
    <hyperlink ref="L69" r:id="rId194" display="https://www.xingtu.cn/ad/creator/author-homepage/douyin-video/7616610127352692778?market_track_id=RKSS3DQXY8L4PLLDQPOM&amp;search_session_id=7657025735147995190&amp;possessStarId"/>
    <hyperlink ref="L73" r:id="rId195" display="https://www.xingtu.cn/ad/creator/author-homepage/douyin-video/7639620184264671268?market_track_id=RSJ8MJZ4RPIOYMYPJZP6&amp;search_session_id=7657026175599968310&amp;possessStarId"/>
    <hyperlink ref="L94" r:id="rId196" display="https://www.xingtu.cn/ad/creator/author-homepage/douyin-video/7565435245514260531?market_track_id=GNDIPQ25U8VFY0JIRSW0&amp;search_session_id=7657026177261502527&amp;possessStarId"/>
    <hyperlink ref="L102" r:id="rId197" display="https://www.xingtu.cn/ad/creator/author-homepage/douyin-video/7640531660533923878?market_track_id=VFHBYYCBCJWE1MZFHEQK&amp;search_session_id=7657026303857803270&amp;possessStarId"/>
    <hyperlink ref="L103" r:id="rId198" display="https://www.xingtu.cn/ad/creator/author-homepage/douyin-video/7103513819531444260?market_track_id=J25YX9PKHLZD1AJ07NR2&amp;search_session_id=7657026259989954602&amp;possessStarId"/>
    <hyperlink ref="L104" r:id="rId199" display="https://www.xingtu.cn/ad/creator/author-homepage/douyin-video/7644627665479663654?market_track_id=7UHGVHOU1SFTX0TMP226&amp;search_session_id=7657026425341657094&amp;possessStarId"/>
    <hyperlink ref="L105" r:id="rId200" display="https://www.xingtu.cn/ad/creator/author-homepage/douyin-video/7630047349363965958?market_track_id=5DW2KGVKLNA1VDEDHN4N&amp;search_session_id=7657026439870873663&amp;possessStarId"/>
    <hyperlink ref="L106" r:id="rId201" display="https://www.xingtu.cn/ad/creator/author-homepage/douyin-video/7614899270650429467?market_track_id=VZTHOR197U1S9YXELGFE&amp;search_session_id=7657026541758513193&amp;possessStarId"/>
    <hyperlink ref="L108" r:id="rId202" display="https://www.xingtu.cn/ad/creator/author-homepage/douyin-video/7647002410639949865?market_track_id=78RPHX75T7VWDGTA8SJP&amp;search_session_id=7657026396330311743&amp;possessStarId"/>
    <hyperlink ref="G65" r:id="rId203" display="https://v.douyin.com/tPcNHgunlFI/"/>
    <hyperlink ref="G9" r:id="rId204" display="https://v.douyin.com/lO8X4rgypxs/"/>
    <hyperlink ref="L9" r:id="rId205" display="https://www.xingtu.cn/ad/creator/author-homepage/douyin-video/7657118395696480306?market_track_id=9ODNKC2KHO7P98FLOPFM&amp;search_session_id=7657121022218518569&amp;possessStarId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M6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I8" sqref="I8"/>
    </sheetView>
  </sheetViews>
  <sheetFormatPr defaultColWidth="9.81730769230769" defaultRowHeight="16.8"/>
  <cols>
    <col min="1" max="1" width="6.46153846153846" style="22" customWidth="1"/>
    <col min="2" max="2" width="10.6923076923077" style="22" customWidth="1"/>
    <col min="3" max="3" width="20.6923076923077" style="1" customWidth="1"/>
    <col min="4" max="4" width="20.6923076923077" style="79" customWidth="1"/>
    <col min="5" max="5" width="15" style="1" customWidth="1"/>
    <col min="6" max="6" width="35.6923076923077" style="1" customWidth="1"/>
    <col min="7" max="7" width="10.6923076923077" style="1" customWidth="1"/>
    <col min="8" max="10" width="15.6923076923077" style="5" customWidth="1"/>
    <col min="11" max="11" width="40.6923076923077" style="1" customWidth="1"/>
    <col min="12" max="12" width="38.9326923076923" style="1" customWidth="1"/>
    <col min="13" max="13" width="11.6153846153846" style="80" customWidth="1"/>
    <col min="14" max="16378" width="9.64423076923077" style="22"/>
    <col min="16379" max="16384" width="9.81730769230769" style="22"/>
  </cols>
  <sheetData>
    <row r="1" s="22" customFormat="1" ht="70" customHeight="1" spans="1:13">
      <c r="A1" s="7" t="s">
        <v>6</v>
      </c>
      <c r="B1" s="7"/>
      <c r="C1" s="7"/>
      <c r="D1" s="7"/>
      <c r="E1" s="7"/>
      <c r="F1" s="7"/>
      <c r="G1" s="7"/>
      <c r="H1" s="8"/>
      <c r="I1" s="8"/>
      <c r="J1" s="8"/>
      <c r="K1" s="7"/>
      <c r="L1" s="7"/>
      <c r="M1" s="7"/>
    </row>
    <row r="2" s="23" customFormat="1" ht="50" customHeight="1" spans="1:13">
      <c r="A2" s="28" t="s">
        <v>8</v>
      </c>
      <c r="B2" s="28" t="s">
        <v>9</v>
      </c>
      <c r="C2" s="28" t="s">
        <v>10</v>
      </c>
      <c r="D2" s="28" t="s">
        <v>11</v>
      </c>
      <c r="E2" s="28" t="s">
        <v>1185</v>
      </c>
      <c r="F2" s="28" t="s">
        <v>13</v>
      </c>
      <c r="G2" s="29" t="s">
        <v>15</v>
      </c>
      <c r="H2" s="81" t="s">
        <v>16</v>
      </c>
      <c r="I2" s="81" t="s">
        <v>17</v>
      </c>
      <c r="J2" s="81" t="s">
        <v>18</v>
      </c>
      <c r="K2" s="81" t="s">
        <v>19</v>
      </c>
      <c r="L2" s="28" t="s">
        <v>1186</v>
      </c>
      <c r="M2" s="29" t="s">
        <v>21</v>
      </c>
    </row>
    <row r="3" s="3" customFormat="1" ht="42" customHeight="1" spans="1:13">
      <c r="A3" s="30">
        <v>1</v>
      </c>
      <c r="B3" s="30" t="str">
        <f>_xlfn.DISPIMG("ID_4803E5F9424443B5967CDA7C33CD5D67",1)</f>
        <v>=DISPIMG("ID_4803E5F9424443B5967CDA7C33CD5D67",1)</v>
      </c>
      <c r="C3" s="30" t="s">
        <v>1187</v>
      </c>
      <c r="D3" s="30">
        <v>906176249</v>
      </c>
      <c r="E3" s="30" t="s">
        <v>1188</v>
      </c>
      <c r="F3" s="82" t="s">
        <v>1189</v>
      </c>
      <c r="G3" s="44">
        <v>156.7</v>
      </c>
      <c r="H3" s="14">
        <v>320000</v>
      </c>
      <c r="I3" s="14">
        <v>350000</v>
      </c>
      <c r="J3" s="14">
        <v>380000</v>
      </c>
      <c r="K3" s="82" t="s">
        <v>1190</v>
      </c>
      <c r="L3" s="30" t="s">
        <v>35</v>
      </c>
      <c r="M3" s="30" t="s">
        <v>29</v>
      </c>
    </row>
    <row r="4" s="3" customFormat="1" ht="42" customHeight="1" spans="1:13">
      <c r="A4" s="10">
        <v>2</v>
      </c>
      <c r="B4" s="10" t="str">
        <f>_xlfn.DISPIMG("ID_16C32DF3D3AF437CA4B16D344B38424E",1)</f>
        <v>=DISPIMG("ID_16C32DF3D3AF437CA4B16D344B38424E",1)</v>
      </c>
      <c r="C4" s="10" t="s">
        <v>1191</v>
      </c>
      <c r="D4" s="10" t="s">
        <v>1192</v>
      </c>
      <c r="E4" s="10" t="s">
        <v>1193</v>
      </c>
      <c r="F4" s="82" t="s">
        <v>1194</v>
      </c>
      <c r="G4" s="14">
        <v>62.8</v>
      </c>
      <c r="H4" s="14">
        <v>36000</v>
      </c>
      <c r="I4" s="14">
        <v>90000</v>
      </c>
      <c r="J4" s="14">
        <v>95000</v>
      </c>
      <c r="K4" s="82" t="s">
        <v>1195</v>
      </c>
      <c r="L4" s="30" t="s">
        <v>1196</v>
      </c>
      <c r="M4" s="10" t="s">
        <v>29</v>
      </c>
    </row>
    <row r="5" s="3" customFormat="1" ht="42" customHeight="1" spans="1:13">
      <c r="A5" s="30">
        <v>3</v>
      </c>
      <c r="B5" s="30" t="str">
        <f>_xlfn.DISPIMG("ID_547B2A4A05864D7084B83E65BBA0ED2D",1)</f>
        <v>=DISPIMG("ID_547B2A4A05864D7084B83E65BBA0ED2D",1)</v>
      </c>
      <c r="C5" s="30" t="s">
        <v>1197</v>
      </c>
      <c r="D5" s="30" t="s">
        <v>1198</v>
      </c>
      <c r="E5" s="30" t="s">
        <v>1199</v>
      </c>
      <c r="F5" s="82" t="s">
        <v>1200</v>
      </c>
      <c r="G5" s="44">
        <v>236</v>
      </c>
      <c r="H5" s="14">
        <v>52000</v>
      </c>
      <c r="I5" s="14">
        <v>130000</v>
      </c>
      <c r="J5" s="14">
        <v>150000</v>
      </c>
      <c r="K5" s="82" t="s">
        <v>1201</v>
      </c>
      <c r="L5" s="30" t="s">
        <v>1202</v>
      </c>
      <c r="M5" s="30" t="s">
        <v>29</v>
      </c>
    </row>
    <row r="6" s="3" customFormat="1" ht="42" customHeight="1" spans="1:13">
      <c r="A6" s="10">
        <v>4</v>
      </c>
      <c r="B6" s="10" t="str">
        <f>_xlfn.DISPIMG("ID_B834CA9A2438445EADFD937FC78AAE9F",1)</f>
        <v>=DISPIMG("ID_B834CA9A2438445EADFD937FC78AAE9F",1)</v>
      </c>
      <c r="C6" s="10" t="s">
        <v>1203</v>
      </c>
      <c r="D6" s="10" t="s">
        <v>1204</v>
      </c>
      <c r="E6" s="10" t="s">
        <v>1205</v>
      </c>
      <c r="F6" s="82" t="s">
        <v>1206</v>
      </c>
      <c r="G6" s="14">
        <v>595.3</v>
      </c>
      <c r="H6" s="14">
        <v>150000</v>
      </c>
      <c r="I6" s="14">
        <v>180000</v>
      </c>
      <c r="J6" s="14">
        <v>200000</v>
      </c>
      <c r="K6" s="82" t="s">
        <v>1207</v>
      </c>
      <c r="L6" s="30" t="s">
        <v>1208</v>
      </c>
      <c r="M6" s="10" t="s">
        <v>310</v>
      </c>
    </row>
    <row r="7" s="3" customFormat="1" ht="42" customHeight="1" spans="1:13">
      <c r="A7" s="30">
        <v>5</v>
      </c>
      <c r="B7" s="30" t="str">
        <f>_xlfn.DISPIMG("ID_F47F3246C73642B5A0A4DA4CA63585CE",1)</f>
        <v>=DISPIMG("ID_F47F3246C73642B5A0A4DA4CA63585CE",1)</v>
      </c>
      <c r="C7" s="30" t="s">
        <v>1209</v>
      </c>
      <c r="D7" s="30" t="s">
        <v>1210</v>
      </c>
      <c r="E7" s="30" t="s">
        <v>1211</v>
      </c>
      <c r="F7" s="82" t="s">
        <v>1212</v>
      </c>
      <c r="G7" s="44">
        <v>124.9</v>
      </c>
      <c r="H7" s="14">
        <v>200000</v>
      </c>
      <c r="I7" s="14">
        <v>250000</v>
      </c>
      <c r="J7" s="14">
        <v>350000</v>
      </c>
      <c r="K7" s="82" t="s">
        <v>1213</v>
      </c>
      <c r="L7" s="30" t="s">
        <v>1214</v>
      </c>
      <c r="M7" s="30" t="s">
        <v>29</v>
      </c>
    </row>
    <row r="8" s="3" customFormat="1" ht="42" customHeight="1" spans="1:13">
      <c r="A8" s="10">
        <v>6</v>
      </c>
      <c r="B8" s="10" t="str">
        <f>_xlfn.DISPIMG("ID_312509EAE8664D57BF147FBCCDCEB944",1)</f>
        <v>=DISPIMG("ID_312509EAE8664D57BF147FBCCDCEB944",1)</v>
      </c>
      <c r="C8" s="10" t="s">
        <v>1215</v>
      </c>
      <c r="D8" s="10" t="s">
        <v>1216</v>
      </c>
      <c r="E8" s="10" t="s">
        <v>1217</v>
      </c>
      <c r="F8" s="82" t="s">
        <v>1218</v>
      </c>
      <c r="G8" s="14">
        <v>101.2</v>
      </c>
      <c r="H8" s="14">
        <v>150000</v>
      </c>
      <c r="I8" s="14">
        <v>200000</v>
      </c>
      <c r="J8" s="14">
        <v>230000</v>
      </c>
      <c r="K8" s="82" t="s">
        <v>1219</v>
      </c>
      <c r="L8" s="30" t="s">
        <v>35</v>
      </c>
      <c r="M8" s="10" t="s">
        <v>123</v>
      </c>
    </row>
    <row r="9" s="3" customFormat="1" ht="42" customHeight="1" spans="1:13">
      <c r="A9" s="30">
        <v>7</v>
      </c>
      <c r="B9" s="30" t="str">
        <f>_xlfn.DISPIMG("ID_DEEB6E5CE548436AA4FB1C135301A3DE",1)</f>
        <v>=DISPIMG("ID_DEEB6E5CE548436AA4FB1C135301A3DE",1)</v>
      </c>
      <c r="C9" s="30" t="s">
        <v>1220</v>
      </c>
      <c r="D9" s="30" t="s">
        <v>1221</v>
      </c>
      <c r="E9" s="30" t="s">
        <v>1217</v>
      </c>
      <c r="F9" s="82" t="s">
        <v>1222</v>
      </c>
      <c r="G9" s="44">
        <v>61.2</v>
      </c>
      <c r="H9" s="14">
        <v>60000</v>
      </c>
      <c r="I9" s="14">
        <v>70000</v>
      </c>
      <c r="J9" s="14">
        <v>80000</v>
      </c>
      <c r="K9" s="82" t="s">
        <v>1223</v>
      </c>
      <c r="L9" s="30" t="s">
        <v>35</v>
      </c>
      <c r="M9" s="30" t="s">
        <v>123</v>
      </c>
    </row>
    <row r="10" s="3" customFormat="1" ht="42" customHeight="1" spans="1:13">
      <c r="A10" s="10">
        <v>8</v>
      </c>
      <c r="B10" s="10" t="str">
        <f>_xlfn.DISPIMG("ID_CE7BCC6A91624D2CB1729F2763EA041C",1)</f>
        <v>=DISPIMG("ID_CE7BCC6A91624D2CB1729F2763EA041C",1)</v>
      </c>
      <c r="C10" s="10" t="s">
        <v>1224</v>
      </c>
      <c r="D10" s="10">
        <v>3166364</v>
      </c>
      <c r="E10" s="10" t="s">
        <v>99</v>
      </c>
      <c r="F10" s="82" t="s">
        <v>1225</v>
      </c>
      <c r="G10" s="14">
        <v>155</v>
      </c>
      <c r="H10" s="14">
        <v>40400</v>
      </c>
      <c r="I10" s="14">
        <v>65000</v>
      </c>
      <c r="J10" s="14">
        <v>80000</v>
      </c>
      <c r="K10" s="82" t="s">
        <v>1226</v>
      </c>
      <c r="L10" s="30" t="s">
        <v>1227</v>
      </c>
      <c r="M10" s="10" t="s">
        <v>123</v>
      </c>
    </row>
    <row r="11" s="3" customFormat="1" ht="42" customHeight="1" spans="1:13">
      <c r="A11" s="30">
        <v>9</v>
      </c>
      <c r="B11" s="30" t="str">
        <f>_xlfn.DISPIMG("ID_E3A6DA93EEBA4A94A6A4450BCD509565",1)</f>
        <v>=DISPIMG("ID_E3A6DA93EEBA4A94A6A4450BCD509565",1)</v>
      </c>
      <c r="C11" s="30" t="s">
        <v>1228</v>
      </c>
      <c r="D11" s="30" t="s">
        <v>1229</v>
      </c>
      <c r="E11" s="30" t="s">
        <v>1230</v>
      </c>
      <c r="F11" s="82" t="s">
        <v>1231</v>
      </c>
      <c r="G11" s="44">
        <v>192.6</v>
      </c>
      <c r="H11" s="14">
        <v>58000</v>
      </c>
      <c r="I11" s="14">
        <v>68000</v>
      </c>
      <c r="J11" s="14">
        <v>78000</v>
      </c>
      <c r="K11" s="82" t="s">
        <v>1232</v>
      </c>
      <c r="L11" s="30" t="s">
        <v>35</v>
      </c>
      <c r="M11" s="30" t="s">
        <v>1233</v>
      </c>
    </row>
    <row r="12" s="3" customFormat="1" ht="42" customHeight="1" spans="1:13">
      <c r="A12" s="10">
        <v>10</v>
      </c>
      <c r="B12" s="10" t="str">
        <f>_xlfn.DISPIMG("ID_3E180515AB144A13AC6A0CFDD9779ECC",1)</f>
        <v>=DISPIMG("ID_3E180515AB144A13AC6A0CFDD9779ECC",1)</v>
      </c>
      <c r="C12" s="10" t="s">
        <v>1234</v>
      </c>
      <c r="D12" s="10">
        <v>202452578</v>
      </c>
      <c r="E12" s="10" t="s">
        <v>329</v>
      </c>
      <c r="F12" s="82" t="s">
        <v>1235</v>
      </c>
      <c r="G12" s="14">
        <v>101.3</v>
      </c>
      <c r="H12" s="14">
        <v>30000</v>
      </c>
      <c r="I12" s="14">
        <v>50000</v>
      </c>
      <c r="J12" s="14">
        <v>60000</v>
      </c>
      <c r="K12" s="82" t="s">
        <v>1236</v>
      </c>
      <c r="L12" s="30" t="s">
        <v>1237</v>
      </c>
      <c r="M12" s="10" t="s">
        <v>123</v>
      </c>
    </row>
    <row r="13" s="3" customFormat="1" ht="42" customHeight="1" spans="1:13">
      <c r="A13" s="30">
        <v>11</v>
      </c>
      <c r="B13" s="30" t="str">
        <f>_xlfn.DISPIMG("ID_7542F921225141E8913F0A8FFA70BFFC",1)</f>
        <v>=DISPIMG("ID_7542F921225141E8913F0A8FFA70BFFC",1)</v>
      </c>
      <c r="C13" s="30" t="s">
        <v>1238</v>
      </c>
      <c r="D13" s="30" t="s">
        <v>1239</v>
      </c>
      <c r="E13" s="30" t="s">
        <v>1240</v>
      </c>
      <c r="F13" s="82" t="s">
        <v>1241</v>
      </c>
      <c r="G13" s="44">
        <v>44.1</v>
      </c>
      <c r="H13" s="14">
        <v>30000</v>
      </c>
      <c r="I13" s="14">
        <v>36000</v>
      </c>
      <c r="J13" s="14">
        <v>65000</v>
      </c>
      <c r="K13" s="82" t="s">
        <v>1242</v>
      </c>
      <c r="L13" s="30" t="s">
        <v>1243</v>
      </c>
      <c r="M13" s="30" t="s">
        <v>29</v>
      </c>
    </row>
    <row r="14" s="3" customFormat="1" ht="42" customHeight="1" spans="1:13">
      <c r="A14" s="10">
        <v>12</v>
      </c>
      <c r="B14" s="10" t="str">
        <f>_xlfn.DISPIMG("ID_ED6D7241C08D4B8081FD7E8F3FBC30D4",1)</f>
        <v>=DISPIMG("ID_ED6D7241C08D4B8081FD7E8F3FBC30D4",1)</v>
      </c>
      <c r="C14" s="10" t="s">
        <v>1244</v>
      </c>
      <c r="D14" s="10" t="s">
        <v>1245</v>
      </c>
      <c r="E14" s="10" t="s">
        <v>1246</v>
      </c>
      <c r="F14" s="82" t="s">
        <v>1247</v>
      </c>
      <c r="G14" s="14">
        <v>1608.6</v>
      </c>
      <c r="H14" s="14">
        <v>150000</v>
      </c>
      <c r="I14" s="14">
        <v>200000</v>
      </c>
      <c r="J14" s="14">
        <v>250000</v>
      </c>
      <c r="K14" s="82" t="s">
        <v>1248</v>
      </c>
      <c r="L14" s="30" t="s">
        <v>1249</v>
      </c>
      <c r="M14" s="10" t="s">
        <v>123</v>
      </c>
    </row>
    <row r="15" s="3" customFormat="1" ht="42" customHeight="1" spans="1:13">
      <c r="A15" s="30">
        <v>13</v>
      </c>
      <c r="B15" s="30" t="str">
        <f>_xlfn.DISPIMG("ID_D42E536C5EDA4EDD8A56237D9040927D",1)</f>
        <v>=DISPIMG("ID_D42E536C5EDA4EDD8A56237D9040927D",1)</v>
      </c>
      <c r="C15" s="30" t="s">
        <v>1250</v>
      </c>
      <c r="D15" s="30" t="s">
        <v>1251</v>
      </c>
      <c r="E15" s="30" t="s">
        <v>1252</v>
      </c>
      <c r="F15" s="82" t="s">
        <v>1253</v>
      </c>
      <c r="G15" s="44">
        <v>226.2</v>
      </c>
      <c r="H15" s="14">
        <v>35000</v>
      </c>
      <c r="I15" s="14">
        <v>38000</v>
      </c>
      <c r="J15" s="14">
        <v>45000</v>
      </c>
      <c r="K15" s="82" t="s">
        <v>1254</v>
      </c>
      <c r="L15" s="30" t="s">
        <v>1255</v>
      </c>
      <c r="M15" s="30" t="s">
        <v>1256</v>
      </c>
    </row>
    <row r="16" s="3" customFormat="1" ht="42" customHeight="1" spans="1:13">
      <c r="A16" s="10">
        <v>14</v>
      </c>
      <c r="B16" s="10" t="str">
        <f>_xlfn.DISPIMG("ID_4667BC96DDF2491FBB744EB49DCB619C",1)</f>
        <v>=DISPIMG("ID_4667BC96DDF2491FBB744EB49DCB619C",1)</v>
      </c>
      <c r="C16" s="10" t="s">
        <v>1257</v>
      </c>
      <c r="D16" s="10" t="s">
        <v>1258</v>
      </c>
      <c r="E16" s="10" t="s">
        <v>1259</v>
      </c>
      <c r="F16" s="82" t="s">
        <v>1260</v>
      </c>
      <c r="G16" s="14">
        <v>177.6</v>
      </c>
      <c r="H16" s="14">
        <v>150000</v>
      </c>
      <c r="I16" s="14">
        <v>200000</v>
      </c>
      <c r="J16" s="14">
        <v>250000</v>
      </c>
      <c r="K16" s="82" t="s">
        <v>1261</v>
      </c>
      <c r="L16" s="30" t="s">
        <v>1262</v>
      </c>
      <c r="M16" s="10" t="s">
        <v>1263</v>
      </c>
    </row>
    <row r="17" s="3" customFormat="1" ht="42" customHeight="1" spans="1:13">
      <c r="A17" s="30">
        <v>15</v>
      </c>
      <c r="B17" s="30" t="str">
        <f>_xlfn.DISPIMG("ID_3612EE88D5934574A901D287B93AF116",1)</f>
        <v>=DISPIMG("ID_3612EE88D5934574A901D287B93AF116",1)</v>
      </c>
      <c r="C17" s="30" t="s">
        <v>1264</v>
      </c>
      <c r="D17" s="30" t="s">
        <v>1265</v>
      </c>
      <c r="E17" s="30" t="s">
        <v>459</v>
      </c>
      <c r="F17" s="82" t="s">
        <v>1266</v>
      </c>
      <c r="G17" s="44">
        <v>627.4</v>
      </c>
      <c r="H17" s="14">
        <v>250000</v>
      </c>
      <c r="I17" s="14">
        <v>280000</v>
      </c>
      <c r="J17" s="14">
        <v>300000</v>
      </c>
      <c r="K17" s="82" t="s">
        <v>1267</v>
      </c>
      <c r="L17" s="30" t="s">
        <v>1268</v>
      </c>
      <c r="M17" s="30" t="s">
        <v>123</v>
      </c>
    </row>
    <row r="18" s="3" customFormat="1" ht="42" customHeight="1" spans="1:13">
      <c r="A18" s="10">
        <v>16</v>
      </c>
      <c r="B18" s="10" t="str">
        <f>_xlfn.DISPIMG("ID_0B01EE3AE8F24C9EA8ABA8274A248C0D",1)</f>
        <v>=DISPIMG("ID_0B01EE3AE8F24C9EA8ABA8274A248C0D",1)</v>
      </c>
      <c r="C18" s="10" t="s">
        <v>1269</v>
      </c>
      <c r="D18" s="10" t="s">
        <v>1270</v>
      </c>
      <c r="E18" s="10" t="s">
        <v>1271</v>
      </c>
      <c r="F18" s="82" t="s">
        <v>1272</v>
      </c>
      <c r="G18" s="14">
        <v>237.1</v>
      </c>
      <c r="H18" s="14">
        <v>72000</v>
      </c>
      <c r="I18" s="14">
        <v>78000</v>
      </c>
      <c r="J18" s="14">
        <v>85000</v>
      </c>
      <c r="K18" s="82" t="s">
        <v>1273</v>
      </c>
      <c r="L18" s="30" t="s">
        <v>1274</v>
      </c>
      <c r="M18" s="10" t="s">
        <v>1275</v>
      </c>
    </row>
    <row r="19" s="3" customFormat="1" ht="42" customHeight="1" spans="1:13">
      <c r="A19" s="30">
        <v>17</v>
      </c>
      <c r="B19" s="30" t="str">
        <f>_xlfn.DISPIMG("ID_9E9EC13F78C54133AB32AE14184AA937",1)</f>
        <v>=DISPIMG("ID_9E9EC13F78C54133AB32AE14184AA937",1)</v>
      </c>
      <c r="C19" s="30" t="s">
        <v>1276</v>
      </c>
      <c r="D19" s="30">
        <v>1308037212</v>
      </c>
      <c r="E19" s="30" t="s">
        <v>1277</v>
      </c>
      <c r="F19" s="82" t="s">
        <v>1278</v>
      </c>
      <c r="G19" s="44">
        <v>96.8</v>
      </c>
      <c r="H19" s="14">
        <v>35000</v>
      </c>
      <c r="I19" s="14">
        <v>55000</v>
      </c>
      <c r="J19" s="14">
        <v>60000</v>
      </c>
      <c r="K19" s="82" t="s">
        <v>1279</v>
      </c>
      <c r="L19" s="30" t="s">
        <v>1280</v>
      </c>
      <c r="M19" s="30" t="s">
        <v>123</v>
      </c>
    </row>
    <row r="20" s="3" customFormat="1" ht="42" customHeight="1" spans="1:13">
      <c r="A20" s="10">
        <v>18</v>
      </c>
      <c r="B20" s="10" t="str">
        <f>_xlfn.DISPIMG("ID_3782D8B53F0B4C8E9FD082D621673BB8",1)</f>
        <v>=DISPIMG("ID_3782D8B53F0B4C8E9FD082D621673BB8",1)</v>
      </c>
      <c r="C20" s="10" t="s">
        <v>1281</v>
      </c>
      <c r="D20" s="10" t="s">
        <v>1282</v>
      </c>
      <c r="E20" s="10" t="s">
        <v>1283</v>
      </c>
      <c r="F20" s="82" t="s">
        <v>1284</v>
      </c>
      <c r="G20" s="14">
        <v>106.9</v>
      </c>
      <c r="H20" s="14">
        <v>29000</v>
      </c>
      <c r="I20" s="14">
        <v>37000</v>
      </c>
      <c r="J20" s="14">
        <v>50000</v>
      </c>
      <c r="K20" s="82" t="s">
        <v>1285</v>
      </c>
      <c r="L20" s="30" t="s">
        <v>1286</v>
      </c>
      <c r="M20" s="10" t="s">
        <v>123</v>
      </c>
    </row>
    <row r="21" s="3" customFormat="1" ht="42" customHeight="1" spans="1:13">
      <c r="A21" s="30">
        <v>19</v>
      </c>
      <c r="B21" s="30" t="str">
        <f>_xlfn.DISPIMG("ID_A3427B7B9F9F47B8BDCC27303F423F45",1)</f>
        <v>=DISPIMG("ID_A3427B7B9F9F47B8BDCC27303F423F45",1)</v>
      </c>
      <c r="C21" s="30" t="s">
        <v>1287</v>
      </c>
      <c r="D21" s="30" t="s">
        <v>1288</v>
      </c>
      <c r="E21" s="30" t="s">
        <v>1289</v>
      </c>
      <c r="F21" s="82" t="s">
        <v>1290</v>
      </c>
      <c r="G21" s="44">
        <v>98.9</v>
      </c>
      <c r="H21" s="14" t="s">
        <v>35</v>
      </c>
      <c r="I21" s="14">
        <v>59800</v>
      </c>
      <c r="J21" s="14">
        <v>79600</v>
      </c>
      <c r="K21" s="82" t="s">
        <v>1291</v>
      </c>
      <c r="L21" s="30" t="s">
        <v>1292</v>
      </c>
      <c r="M21" s="30" t="s">
        <v>854</v>
      </c>
    </row>
    <row r="22" s="3" customFormat="1" ht="42" customHeight="1" spans="1:13">
      <c r="A22" s="10">
        <v>20</v>
      </c>
      <c r="B22" s="10" t="str">
        <f>_xlfn.DISPIMG("ID_B63F0D4E47FD4237923B412788D91114",1)</f>
        <v>=DISPIMG("ID_B63F0D4E47FD4237923B412788D91114",1)</v>
      </c>
      <c r="C22" s="10" t="s">
        <v>1293</v>
      </c>
      <c r="D22" s="10" t="s">
        <v>1294</v>
      </c>
      <c r="E22" s="10" t="s">
        <v>22</v>
      </c>
      <c r="F22" s="82" t="s">
        <v>1295</v>
      </c>
      <c r="G22" s="14">
        <v>542.5</v>
      </c>
      <c r="H22" s="14">
        <v>27450</v>
      </c>
      <c r="I22" s="14">
        <v>45000</v>
      </c>
      <c r="J22" s="14">
        <v>60000</v>
      </c>
      <c r="K22" s="82" t="s">
        <v>1296</v>
      </c>
      <c r="L22" s="30" t="s">
        <v>1297</v>
      </c>
      <c r="M22" s="10" t="s">
        <v>123</v>
      </c>
    </row>
    <row r="23" s="3" customFormat="1" ht="42" customHeight="1" spans="1:13">
      <c r="A23" s="30">
        <v>21</v>
      </c>
      <c r="B23" s="30" t="str">
        <f>_xlfn.DISPIMG("ID_342796C22302456D84C3D8D538471860",1)</f>
        <v>=DISPIMG("ID_342796C22302456D84C3D8D538471860",1)</v>
      </c>
      <c r="C23" s="30" t="s">
        <v>1298</v>
      </c>
      <c r="D23" s="30" t="s">
        <v>1299</v>
      </c>
      <c r="E23" s="30" t="s">
        <v>1300</v>
      </c>
      <c r="F23" s="82" t="s">
        <v>1301</v>
      </c>
      <c r="G23" s="44">
        <v>60.1</v>
      </c>
      <c r="H23" s="14">
        <v>22000</v>
      </c>
      <c r="I23" s="14">
        <v>50000</v>
      </c>
      <c r="J23" s="14">
        <v>100000</v>
      </c>
      <c r="K23" s="82" t="s">
        <v>1302</v>
      </c>
      <c r="L23" s="30" t="s">
        <v>1303</v>
      </c>
      <c r="M23" s="30" t="s">
        <v>29</v>
      </c>
    </row>
    <row r="24" s="3" customFormat="1" ht="42" customHeight="1" spans="1:13">
      <c r="A24" s="10">
        <v>22</v>
      </c>
      <c r="B24" s="10" t="str">
        <f>_xlfn.DISPIMG("ID_B4B4BB3D704B46D384FA3FA819376249",1)</f>
        <v>=DISPIMG("ID_B4B4BB3D704B46D384FA3FA819376249",1)</v>
      </c>
      <c r="C24" s="10" t="s">
        <v>1304</v>
      </c>
      <c r="D24" s="10" t="s">
        <v>1305</v>
      </c>
      <c r="E24" s="10" t="s">
        <v>1306</v>
      </c>
      <c r="F24" s="82" t="s">
        <v>1307</v>
      </c>
      <c r="G24" s="14">
        <v>796.4</v>
      </c>
      <c r="H24" s="14">
        <v>70000</v>
      </c>
      <c r="I24" s="14">
        <v>80000</v>
      </c>
      <c r="J24" s="14">
        <v>120000</v>
      </c>
      <c r="K24" s="82" t="s">
        <v>1308</v>
      </c>
      <c r="L24" s="30" t="s">
        <v>35</v>
      </c>
      <c r="M24" s="10" t="s">
        <v>123</v>
      </c>
    </row>
    <row r="25" s="3" customFormat="1" ht="42" customHeight="1" spans="1:13">
      <c r="A25" s="30">
        <v>23</v>
      </c>
      <c r="B25" s="30" t="str">
        <f>_xlfn.DISPIMG("ID_58957AB2E59D4BABBF286AE84F688EE2",1)</f>
        <v>=DISPIMG("ID_58957AB2E59D4BABBF286AE84F688EE2",1)</v>
      </c>
      <c r="C25" s="30" t="s">
        <v>1309</v>
      </c>
      <c r="D25" s="30" t="s">
        <v>1310</v>
      </c>
      <c r="E25" s="30" t="s">
        <v>1306</v>
      </c>
      <c r="F25" s="82" t="s">
        <v>1311</v>
      </c>
      <c r="G25" s="44">
        <v>252.7</v>
      </c>
      <c r="H25" s="14">
        <v>30000</v>
      </c>
      <c r="I25" s="14">
        <v>40000</v>
      </c>
      <c r="J25" s="14">
        <v>70000</v>
      </c>
      <c r="K25" s="82" t="s">
        <v>1312</v>
      </c>
      <c r="L25" s="30" t="s">
        <v>35</v>
      </c>
      <c r="M25" s="30" t="s">
        <v>123</v>
      </c>
    </row>
    <row r="26" s="3" customFormat="1" ht="42" customHeight="1" spans="1:13">
      <c r="A26" s="10">
        <v>24</v>
      </c>
      <c r="B26" s="10" t="str">
        <f>_xlfn.DISPIMG("ID_6BB536AF45EE40EB8F4593983A66425A",1)</f>
        <v>=DISPIMG("ID_6BB536AF45EE40EB8F4593983A66425A",1)</v>
      </c>
      <c r="C26" s="10" t="s">
        <v>1313</v>
      </c>
      <c r="D26" s="10" t="s">
        <v>1314</v>
      </c>
      <c r="E26" s="10" t="s">
        <v>1315</v>
      </c>
      <c r="F26" s="82" t="s">
        <v>1316</v>
      </c>
      <c r="G26" s="14">
        <v>130.1</v>
      </c>
      <c r="H26" s="14">
        <v>10000</v>
      </c>
      <c r="I26" s="14">
        <v>15000</v>
      </c>
      <c r="J26" s="14">
        <v>25000</v>
      </c>
      <c r="K26" s="82" t="s">
        <v>1317</v>
      </c>
      <c r="L26" s="30" t="s">
        <v>35</v>
      </c>
      <c r="M26" s="10" t="s">
        <v>123</v>
      </c>
    </row>
    <row r="27" s="3" customFormat="1" ht="42" customHeight="1" spans="1:13">
      <c r="A27" s="30">
        <v>25</v>
      </c>
      <c r="B27" s="30" t="str">
        <f>_xlfn.DISPIMG("ID_B2D7A3FA97F940859CC6E02CDE6FFD84",1)</f>
        <v>=DISPIMG("ID_B2D7A3FA97F940859CC6E02CDE6FFD84",1)</v>
      </c>
      <c r="C27" s="30" t="s">
        <v>1318</v>
      </c>
      <c r="D27" s="30" t="s">
        <v>1319</v>
      </c>
      <c r="E27" s="30" t="s">
        <v>1320</v>
      </c>
      <c r="F27" s="82" t="s">
        <v>1321</v>
      </c>
      <c r="G27" s="44">
        <v>1096.9</v>
      </c>
      <c r="H27" s="14">
        <v>86000</v>
      </c>
      <c r="I27" s="14">
        <v>92000</v>
      </c>
      <c r="J27" s="14">
        <v>180000</v>
      </c>
      <c r="K27" s="82" t="s">
        <v>1322</v>
      </c>
      <c r="L27" s="30" t="s">
        <v>1323</v>
      </c>
      <c r="M27" s="30" t="s">
        <v>123</v>
      </c>
    </row>
    <row r="28" s="3" customFormat="1" ht="42" customHeight="1" spans="1:13">
      <c r="A28" s="10">
        <v>26</v>
      </c>
      <c r="B28" s="10" t="str">
        <f>_xlfn.DISPIMG("ID_AA2D2A5BCE8645FFB273E13C73B42B7C",1)</f>
        <v>=DISPIMG("ID_AA2D2A5BCE8645FFB273E13C73B42B7C",1)</v>
      </c>
      <c r="C28" s="10" t="s">
        <v>1324</v>
      </c>
      <c r="D28" s="10" t="s">
        <v>1325</v>
      </c>
      <c r="E28" s="10" t="s">
        <v>1326</v>
      </c>
      <c r="F28" s="82" t="s">
        <v>1327</v>
      </c>
      <c r="G28" s="14">
        <v>488.5</v>
      </c>
      <c r="H28" s="14">
        <v>76000</v>
      </c>
      <c r="I28" s="14">
        <v>130000</v>
      </c>
      <c r="J28" s="14">
        <v>150000</v>
      </c>
      <c r="K28" s="82" t="s">
        <v>1328</v>
      </c>
      <c r="L28" s="30" t="s">
        <v>1329</v>
      </c>
      <c r="M28" s="10" t="s">
        <v>508</v>
      </c>
    </row>
    <row r="29" s="3" customFormat="1" ht="42" customHeight="1" spans="1:13">
      <c r="A29" s="30">
        <v>27</v>
      </c>
      <c r="B29" s="30" t="str">
        <f>_xlfn.DISPIMG("ID_761495A2F924407682D5AF1846219854",1)</f>
        <v>=DISPIMG("ID_761495A2F924407682D5AF1846219854",1)</v>
      </c>
      <c r="C29" s="30" t="s">
        <v>1330</v>
      </c>
      <c r="D29" s="30">
        <v>1682586568</v>
      </c>
      <c r="E29" s="30" t="s">
        <v>1331</v>
      </c>
      <c r="F29" s="82" t="s">
        <v>1332</v>
      </c>
      <c r="G29" s="44">
        <v>120.2</v>
      </c>
      <c r="H29" s="14">
        <v>20000</v>
      </c>
      <c r="I29" s="14">
        <v>30000</v>
      </c>
      <c r="J29" s="14">
        <v>40000</v>
      </c>
      <c r="K29" s="82" t="s">
        <v>1333</v>
      </c>
      <c r="L29" s="30" t="s">
        <v>1334</v>
      </c>
      <c r="M29" s="30" t="s">
        <v>290</v>
      </c>
    </row>
    <row r="30" s="3" customFormat="1" ht="42" customHeight="1" spans="1:13">
      <c r="A30" s="10">
        <v>28</v>
      </c>
      <c r="B30" s="10" t="str">
        <f>_xlfn.DISPIMG("ID_951FD68B9AF343ADBDA89E3CD33BBC08",1)</f>
        <v>=DISPIMG("ID_951FD68B9AF343ADBDA89E3CD33BBC08",1)</v>
      </c>
      <c r="C30" s="10" t="s">
        <v>1335</v>
      </c>
      <c r="D30" s="10" t="s">
        <v>1336</v>
      </c>
      <c r="E30" s="10" t="s">
        <v>1331</v>
      </c>
      <c r="F30" s="82" t="s">
        <v>1337</v>
      </c>
      <c r="G30" s="14">
        <v>171.6</v>
      </c>
      <c r="H30" s="14">
        <v>28000</v>
      </c>
      <c r="I30" s="14">
        <v>35000</v>
      </c>
      <c r="J30" s="14">
        <v>42000</v>
      </c>
      <c r="K30" s="82" t="s">
        <v>1338</v>
      </c>
      <c r="L30" s="30" t="s">
        <v>35</v>
      </c>
      <c r="M30" s="10" t="s">
        <v>365</v>
      </c>
    </row>
    <row r="31" s="3" customFormat="1" ht="42" customHeight="1" spans="1:13">
      <c r="A31" s="30">
        <v>29</v>
      </c>
      <c r="B31" s="30" t="str">
        <f>_xlfn.DISPIMG("ID_5FBD3AADE5A8499AAD44448BAFF3AB1B",1)</f>
        <v>=DISPIMG("ID_5FBD3AADE5A8499AAD44448BAFF3AB1B",1)</v>
      </c>
      <c r="C31" s="30" t="s">
        <v>1339</v>
      </c>
      <c r="D31" s="30" t="s">
        <v>1340</v>
      </c>
      <c r="E31" s="30" t="s">
        <v>1331</v>
      </c>
      <c r="F31" s="82" t="s">
        <v>1341</v>
      </c>
      <c r="G31" s="44">
        <v>71.2</v>
      </c>
      <c r="H31" s="14">
        <v>22000</v>
      </c>
      <c r="I31" s="14">
        <v>28000</v>
      </c>
      <c r="J31" s="14">
        <v>32000</v>
      </c>
      <c r="K31" s="82" t="s">
        <v>1342</v>
      </c>
      <c r="L31" s="30" t="s">
        <v>35</v>
      </c>
      <c r="M31" s="30" t="s">
        <v>365</v>
      </c>
    </row>
    <row r="32" s="3" customFormat="1" ht="42" customHeight="1" spans="1:13">
      <c r="A32" s="10">
        <v>30</v>
      </c>
      <c r="B32" s="10" t="str">
        <f>_xlfn.DISPIMG("ID_C5E246FCA791438196769AD06E435DBF",1)</f>
        <v>=DISPIMG("ID_C5E246FCA791438196769AD06E435DBF",1)</v>
      </c>
      <c r="C32" s="10" t="s">
        <v>1343</v>
      </c>
      <c r="D32" s="10" t="s">
        <v>1344</v>
      </c>
      <c r="E32" s="10" t="s">
        <v>327</v>
      </c>
      <c r="F32" s="82" t="s">
        <v>1345</v>
      </c>
      <c r="G32" s="14">
        <v>371.5</v>
      </c>
      <c r="H32" s="14">
        <v>25000</v>
      </c>
      <c r="I32" s="14">
        <v>30000</v>
      </c>
      <c r="J32" s="14">
        <v>35000</v>
      </c>
      <c r="K32" s="82" t="s">
        <v>1346</v>
      </c>
      <c r="L32" s="30" t="s">
        <v>35</v>
      </c>
      <c r="M32" s="10" t="s">
        <v>29</v>
      </c>
    </row>
    <row r="33" s="3" customFormat="1" ht="42" customHeight="1" spans="1:13">
      <c r="A33" s="30">
        <v>31</v>
      </c>
      <c r="B33" s="30" t="str">
        <f>_xlfn.DISPIMG("ID_4390B0010FEE44C9B5A3D6C8B9DE9FC1",1)</f>
        <v>=DISPIMG("ID_4390B0010FEE44C9B5A3D6C8B9DE9FC1",1)</v>
      </c>
      <c r="C33" s="30" t="s">
        <v>1347</v>
      </c>
      <c r="D33" s="30" t="s">
        <v>1348</v>
      </c>
      <c r="E33" s="30" t="s">
        <v>329</v>
      </c>
      <c r="F33" s="82" t="s">
        <v>1349</v>
      </c>
      <c r="G33" s="44">
        <v>216.4</v>
      </c>
      <c r="H33" s="14">
        <v>60000</v>
      </c>
      <c r="I33" s="14">
        <v>71000</v>
      </c>
      <c r="J33" s="14">
        <v>84000</v>
      </c>
      <c r="K33" s="82" t="s">
        <v>1350</v>
      </c>
      <c r="L33" s="30" t="s">
        <v>1351</v>
      </c>
      <c r="M33" s="30" t="s">
        <v>29</v>
      </c>
    </row>
    <row r="34" s="3" customFormat="1" ht="42" customHeight="1" spans="1:13">
      <c r="A34" s="10">
        <v>32</v>
      </c>
      <c r="B34" s="10" t="str">
        <f>_xlfn.DISPIMG("ID_0CBF9193802644CAB0966EFF5519F696",1)</f>
        <v>=DISPIMG("ID_0CBF9193802644CAB0966EFF5519F696",1)</v>
      </c>
      <c r="C34" s="10" t="s">
        <v>1352</v>
      </c>
      <c r="D34" s="10" t="s">
        <v>1353</v>
      </c>
      <c r="E34" s="10" t="s">
        <v>1354</v>
      </c>
      <c r="F34" s="82" t="s">
        <v>1355</v>
      </c>
      <c r="G34" s="14">
        <v>755.8</v>
      </c>
      <c r="H34" s="14">
        <v>100000</v>
      </c>
      <c r="I34" s="14">
        <v>120000</v>
      </c>
      <c r="J34" s="14">
        <v>150000</v>
      </c>
      <c r="K34" s="82" t="s">
        <v>1356</v>
      </c>
      <c r="L34" s="30" t="s">
        <v>1357</v>
      </c>
      <c r="M34" s="10" t="s">
        <v>123</v>
      </c>
    </row>
    <row r="35" s="3" customFormat="1" ht="42" customHeight="1" spans="1:13">
      <c r="A35" s="30">
        <v>33</v>
      </c>
      <c r="B35" s="30" t="str">
        <f>_xlfn.DISPIMG("ID_0BB29904F01945A098FA5B13AF9C6B23",1)</f>
        <v>=DISPIMG("ID_0BB29904F01945A098FA5B13AF9C6B23",1)</v>
      </c>
      <c r="C35" s="30" t="s">
        <v>1358</v>
      </c>
      <c r="D35" s="30" t="s">
        <v>1359</v>
      </c>
      <c r="E35" s="30" t="s">
        <v>395</v>
      </c>
      <c r="F35" s="82" t="s">
        <v>1360</v>
      </c>
      <c r="G35" s="44">
        <v>132.6</v>
      </c>
      <c r="H35" s="14">
        <v>50000</v>
      </c>
      <c r="I35" s="14">
        <v>55000</v>
      </c>
      <c r="J35" s="14">
        <v>60000</v>
      </c>
      <c r="K35" s="82" t="s">
        <v>1361</v>
      </c>
      <c r="L35" s="30" t="s">
        <v>1362</v>
      </c>
      <c r="M35" s="30" t="s">
        <v>123</v>
      </c>
    </row>
    <row r="36" s="3" customFormat="1" ht="42" customHeight="1" spans="1:13">
      <c r="A36" s="10">
        <v>34</v>
      </c>
      <c r="B36" s="10" t="str">
        <f>_xlfn.DISPIMG("ID_0DC8C4949D3E409B87AEA9AB3791B26D",1)</f>
        <v>=DISPIMG("ID_0DC8C4949D3E409B87AEA9AB3791B26D",1)</v>
      </c>
      <c r="C36" s="10" t="s">
        <v>1363</v>
      </c>
      <c r="D36" s="10">
        <v>31758870</v>
      </c>
      <c r="E36" s="10" t="s">
        <v>1246</v>
      </c>
      <c r="F36" s="82" t="s">
        <v>1364</v>
      </c>
      <c r="G36" s="14">
        <v>204.5</v>
      </c>
      <c r="H36" s="14">
        <v>35000</v>
      </c>
      <c r="I36" s="14">
        <v>38000</v>
      </c>
      <c r="J36" s="14">
        <v>42000</v>
      </c>
      <c r="K36" s="82" t="s">
        <v>1365</v>
      </c>
      <c r="L36" s="30" t="s">
        <v>1366</v>
      </c>
      <c r="M36" s="10" t="s">
        <v>29</v>
      </c>
    </row>
    <row r="37" s="3" customFormat="1" ht="42" customHeight="1" spans="1:13">
      <c r="A37" s="30">
        <v>35</v>
      </c>
      <c r="B37" s="30" t="str">
        <f>_xlfn.DISPIMG("ID_63090E4CF6604B89B983FCA4F74AF984",1)</f>
        <v>=DISPIMG("ID_63090E4CF6604B89B983FCA4F74AF984",1)</v>
      </c>
      <c r="C37" s="30" t="s">
        <v>1367</v>
      </c>
      <c r="D37" s="30" t="s">
        <v>1368</v>
      </c>
      <c r="E37" s="30" t="s">
        <v>1369</v>
      </c>
      <c r="F37" s="82" t="s">
        <v>1370</v>
      </c>
      <c r="G37" s="44">
        <v>276.3</v>
      </c>
      <c r="H37" s="14">
        <v>50000</v>
      </c>
      <c r="I37" s="14">
        <v>60000</v>
      </c>
      <c r="J37" s="14">
        <v>80000</v>
      </c>
      <c r="K37" s="82" t="s">
        <v>1371</v>
      </c>
      <c r="L37" s="30" t="s">
        <v>1372</v>
      </c>
      <c r="M37" s="30" t="s">
        <v>508</v>
      </c>
    </row>
    <row r="38" s="3" customFormat="1" ht="42" customHeight="1" spans="1:13">
      <c r="A38" s="10">
        <v>36</v>
      </c>
      <c r="B38" s="10" t="str">
        <f>_xlfn.DISPIMG("ID_EF26D4AD8B6648768EC8A29C59E31C8A",1)</f>
        <v>=DISPIMG("ID_EF26D4AD8B6648768EC8A29C59E31C8A",1)</v>
      </c>
      <c r="C38" s="10" t="s">
        <v>1373</v>
      </c>
      <c r="D38" s="10" t="s">
        <v>1374</v>
      </c>
      <c r="E38" s="10" t="s">
        <v>22</v>
      </c>
      <c r="F38" s="82" t="s">
        <v>1375</v>
      </c>
      <c r="G38" s="14">
        <v>25.8</v>
      </c>
      <c r="H38" s="14">
        <v>12500</v>
      </c>
      <c r="I38" s="14">
        <v>23000</v>
      </c>
      <c r="J38" s="14">
        <v>23000</v>
      </c>
      <c r="K38" s="82" t="s">
        <v>1376</v>
      </c>
      <c r="L38" s="30" t="s">
        <v>35</v>
      </c>
      <c r="M38" s="10" t="s">
        <v>904</v>
      </c>
    </row>
    <row r="39" s="3" customFormat="1" ht="42" customHeight="1" spans="1:13">
      <c r="A39" s="30">
        <v>37</v>
      </c>
      <c r="B39" s="30" t="str">
        <f>_xlfn.DISPIMG("ID_C2135D395F394249864A2AE9D0A67218",1)</f>
        <v>=DISPIMG("ID_C2135D395F394249864A2AE9D0A67218",1)</v>
      </c>
      <c r="C39" s="30" t="s">
        <v>1377</v>
      </c>
      <c r="D39" s="30">
        <v>588757630</v>
      </c>
      <c r="E39" s="30" t="s">
        <v>1320</v>
      </c>
      <c r="F39" s="82" t="s">
        <v>1378</v>
      </c>
      <c r="G39" s="44">
        <v>169.1</v>
      </c>
      <c r="H39" s="14">
        <v>28800</v>
      </c>
      <c r="I39" s="14">
        <v>35800</v>
      </c>
      <c r="J39" s="14">
        <v>39800</v>
      </c>
      <c r="K39" s="82" t="s">
        <v>1379</v>
      </c>
      <c r="L39" s="30" t="s">
        <v>1380</v>
      </c>
      <c r="M39" s="30" t="s">
        <v>1381</v>
      </c>
    </row>
    <row r="40" s="3" customFormat="1" ht="42" customHeight="1" spans="1:13">
      <c r="A40" s="10">
        <v>38</v>
      </c>
      <c r="B40" s="10" t="str">
        <f>_xlfn.DISPIMG("ID_A2CEDC65F9074E0CAA5116F4AA16C9E5",1)</f>
        <v>=DISPIMG("ID_A2CEDC65F9074E0CAA5116F4AA16C9E5",1)</v>
      </c>
      <c r="C40" s="10" t="s">
        <v>1382</v>
      </c>
      <c r="D40" s="10">
        <v>1084019333</v>
      </c>
      <c r="E40" s="10" t="s">
        <v>1320</v>
      </c>
      <c r="F40" s="82" t="s">
        <v>1383</v>
      </c>
      <c r="G40" s="14">
        <v>109.2</v>
      </c>
      <c r="H40" s="14">
        <v>13800</v>
      </c>
      <c r="I40" s="14">
        <v>22800</v>
      </c>
      <c r="J40" s="14">
        <v>31800</v>
      </c>
      <c r="K40" s="82" t="s">
        <v>1384</v>
      </c>
      <c r="L40" s="30" t="s">
        <v>1385</v>
      </c>
      <c r="M40" s="10" t="s">
        <v>1381</v>
      </c>
    </row>
    <row r="41" s="3" customFormat="1" ht="42" customHeight="1" spans="1:13">
      <c r="A41" s="30">
        <v>39</v>
      </c>
      <c r="B41" s="30" t="str">
        <f>_xlfn.DISPIMG("ID_0B4F6AB8170C414CB15A6DE0858DBE8B",1)</f>
        <v>=DISPIMG("ID_0B4F6AB8170C414CB15A6DE0858DBE8B",1)</v>
      </c>
      <c r="C41" s="30" t="s">
        <v>1386</v>
      </c>
      <c r="D41" s="30" t="s">
        <v>1387</v>
      </c>
      <c r="E41" s="30" t="s">
        <v>1320</v>
      </c>
      <c r="F41" s="82" t="s">
        <v>1388</v>
      </c>
      <c r="G41" s="44">
        <v>107.7</v>
      </c>
      <c r="H41" s="14">
        <v>20000</v>
      </c>
      <c r="I41" s="14">
        <v>28888</v>
      </c>
      <c r="J41" s="14">
        <v>36800</v>
      </c>
      <c r="K41" s="82" t="s">
        <v>1389</v>
      </c>
      <c r="L41" s="30" t="s">
        <v>1390</v>
      </c>
      <c r="M41" s="30" t="s">
        <v>1381</v>
      </c>
    </row>
    <row r="42" s="3" customFormat="1" ht="42" customHeight="1" spans="1:13">
      <c r="A42" s="10">
        <v>40</v>
      </c>
      <c r="B42" s="10" t="str">
        <f>_xlfn.DISPIMG("ID_BD0B54576F9D4D8FAD26B8E76F765992",1)</f>
        <v>=DISPIMG("ID_BD0B54576F9D4D8FAD26B8E76F765992",1)</v>
      </c>
      <c r="C42" s="10" t="s">
        <v>1391</v>
      </c>
      <c r="D42" s="10" t="s">
        <v>1392</v>
      </c>
      <c r="E42" s="10" t="s">
        <v>1320</v>
      </c>
      <c r="F42" s="82" t="s">
        <v>1393</v>
      </c>
      <c r="G42" s="14">
        <v>104.4</v>
      </c>
      <c r="H42" s="14">
        <v>15800</v>
      </c>
      <c r="I42" s="14">
        <v>29800</v>
      </c>
      <c r="J42" s="14">
        <v>36800</v>
      </c>
      <c r="K42" s="82" t="s">
        <v>1394</v>
      </c>
      <c r="L42" s="30" t="s">
        <v>1395</v>
      </c>
      <c r="M42" s="10" t="s">
        <v>1381</v>
      </c>
    </row>
    <row r="43" s="3" customFormat="1" ht="42" customHeight="1" spans="1:13">
      <c r="A43" s="30">
        <v>41</v>
      </c>
      <c r="B43" s="30" t="str">
        <f>_xlfn.DISPIMG("ID_A4ECE88E31F243308E96EADA77A045F0",1)</f>
        <v>=DISPIMG("ID_A4ECE88E31F243308E96EADA77A045F0",1)</v>
      </c>
      <c r="C43" s="30" t="s">
        <v>1396</v>
      </c>
      <c r="D43" s="30" t="s">
        <v>1397</v>
      </c>
      <c r="E43" s="30" t="s">
        <v>1320</v>
      </c>
      <c r="F43" s="82" t="s">
        <v>1398</v>
      </c>
      <c r="G43" s="44">
        <v>89.6</v>
      </c>
      <c r="H43" s="14">
        <v>8800</v>
      </c>
      <c r="I43" s="14">
        <v>19800</v>
      </c>
      <c r="J43" s="14">
        <v>29800</v>
      </c>
      <c r="K43" s="82" t="s">
        <v>1399</v>
      </c>
      <c r="L43" s="30" t="s">
        <v>1400</v>
      </c>
      <c r="M43" s="30" t="s">
        <v>1381</v>
      </c>
    </row>
    <row r="44" s="3" customFormat="1" ht="42" customHeight="1" spans="1:13">
      <c r="A44" s="10">
        <v>42</v>
      </c>
      <c r="B44" s="10" t="str">
        <f>_xlfn.DISPIMG("ID_4FD4F611889F4A54AA250132AA4B9496",1)</f>
        <v>=DISPIMG("ID_4FD4F611889F4A54AA250132AA4B9496",1)</v>
      </c>
      <c r="C44" s="10" t="s">
        <v>1401</v>
      </c>
      <c r="D44" s="10" t="s">
        <v>1402</v>
      </c>
      <c r="E44" s="10" t="s">
        <v>1320</v>
      </c>
      <c r="F44" s="82" t="s">
        <v>1403</v>
      </c>
      <c r="G44" s="14">
        <v>82</v>
      </c>
      <c r="H44" s="14">
        <v>8800</v>
      </c>
      <c r="I44" s="14">
        <v>19800</v>
      </c>
      <c r="J44" s="14">
        <v>29800</v>
      </c>
      <c r="K44" s="82" t="s">
        <v>1404</v>
      </c>
      <c r="L44" s="30" t="s">
        <v>1405</v>
      </c>
      <c r="M44" s="10" t="s">
        <v>1381</v>
      </c>
    </row>
    <row r="45" s="3" customFormat="1" ht="42" customHeight="1" spans="1:13">
      <c r="A45" s="30">
        <v>43</v>
      </c>
      <c r="B45" s="30" t="str">
        <f>_xlfn.DISPIMG("ID_04CD8033534D4585A28D2ED6B752152A",1)</f>
        <v>=DISPIMG("ID_04CD8033534D4585A28D2ED6B752152A",1)</v>
      </c>
      <c r="C45" s="30" t="s">
        <v>1406</v>
      </c>
      <c r="D45" s="30">
        <v>27800544206</v>
      </c>
      <c r="E45" s="30" t="s">
        <v>1320</v>
      </c>
      <c r="F45" s="82" t="s">
        <v>1407</v>
      </c>
      <c r="G45" s="44">
        <v>51.2</v>
      </c>
      <c r="H45" s="14">
        <v>8800</v>
      </c>
      <c r="I45" s="14">
        <v>19800</v>
      </c>
      <c r="J45" s="14">
        <v>29800</v>
      </c>
      <c r="K45" s="82" t="s">
        <v>1408</v>
      </c>
      <c r="L45" s="30" t="s">
        <v>1409</v>
      </c>
      <c r="M45" s="30" t="s">
        <v>1381</v>
      </c>
    </row>
    <row r="46" s="3" customFormat="1" ht="42" customHeight="1" spans="1:13">
      <c r="A46" s="10">
        <v>44</v>
      </c>
      <c r="B46" s="10" t="str">
        <f>_xlfn.DISPIMG("ID_3DF2F93B03CA44B18EEA535E2EFDD161",1)</f>
        <v>=DISPIMG("ID_3DF2F93B03CA44B18EEA535E2EFDD161",1)</v>
      </c>
      <c r="C46" s="10" t="s">
        <v>1410</v>
      </c>
      <c r="D46" s="10">
        <v>39003067195</v>
      </c>
      <c r="E46" s="10" t="s">
        <v>1320</v>
      </c>
      <c r="F46" s="82" t="s">
        <v>1411</v>
      </c>
      <c r="G46" s="14">
        <v>50.4</v>
      </c>
      <c r="H46" s="14">
        <v>8800</v>
      </c>
      <c r="I46" s="14">
        <v>18800</v>
      </c>
      <c r="J46" s="14">
        <v>29800</v>
      </c>
      <c r="K46" s="82" t="s">
        <v>1412</v>
      </c>
      <c r="L46" s="30" t="s">
        <v>1413</v>
      </c>
      <c r="M46" s="10" t="s">
        <v>1381</v>
      </c>
    </row>
    <row r="47" s="3" customFormat="1" ht="42" customHeight="1" spans="1:13">
      <c r="A47" s="30">
        <v>45</v>
      </c>
      <c r="B47" s="30" t="str">
        <f>_xlfn.DISPIMG("ID_B11BEFF833284DD6A9C6BA2CA94F3444",1)</f>
        <v>=DISPIMG("ID_B11BEFF833284DD6A9C6BA2CA94F3444",1)</v>
      </c>
      <c r="C47" s="30" t="s">
        <v>1414</v>
      </c>
      <c r="D47" s="30">
        <v>2003452845</v>
      </c>
      <c r="E47" s="30" t="s">
        <v>1320</v>
      </c>
      <c r="F47" s="82" t="s">
        <v>1415</v>
      </c>
      <c r="G47" s="44">
        <v>50.4</v>
      </c>
      <c r="H47" s="14">
        <v>8800</v>
      </c>
      <c r="I47" s="14">
        <v>19800</v>
      </c>
      <c r="J47" s="14">
        <v>29800</v>
      </c>
      <c r="K47" s="82" t="s">
        <v>1416</v>
      </c>
      <c r="L47" s="30" t="s">
        <v>1417</v>
      </c>
      <c r="M47" s="30" t="s">
        <v>1381</v>
      </c>
    </row>
    <row r="48" s="3" customFormat="1" ht="42" customHeight="1" spans="1:13">
      <c r="A48" s="10">
        <v>46</v>
      </c>
      <c r="B48" s="10" t="str">
        <f>_xlfn.DISPIMG("ID_71A3CAB9531E423090C941BD7A434382",1)</f>
        <v>=DISPIMG("ID_71A3CAB9531E423090C941BD7A434382",1)</v>
      </c>
      <c r="C48" s="10" t="s">
        <v>1418</v>
      </c>
      <c r="D48" s="10">
        <v>40059223271</v>
      </c>
      <c r="E48" s="10" t="s">
        <v>1320</v>
      </c>
      <c r="F48" s="82" t="s">
        <v>1419</v>
      </c>
      <c r="G48" s="14">
        <v>50.2</v>
      </c>
      <c r="H48" s="14">
        <v>13800</v>
      </c>
      <c r="I48" s="14">
        <v>19800</v>
      </c>
      <c r="J48" s="14">
        <v>29800</v>
      </c>
      <c r="K48" s="82" t="s">
        <v>1420</v>
      </c>
      <c r="L48" s="30" t="s">
        <v>1421</v>
      </c>
      <c r="M48" s="10" t="s">
        <v>1381</v>
      </c>
    </row>
    <row r="49" s="3" customFormat="1" ht="42" customHeight="1" spans="1:13">
      <c r="A49" s="30">
        <v>47</v>
      </c>
      <c r="B49" s="30" t="str">
        <f>_xlfn.DISPIMG("ID_4D9845A301C54A1E9E98FCBF9DD43196",1)</f>
        <v>=DISPIMG("ID_4D9845A301C54A1E9E98FCBF9DD43196",1)</v>
      </c>
      <c r="C49" s="30" t="s">
        <v>1422</v>
      </c>
      <c r="D49" s="30">
        <v>1173971380</v>
      </c>
      <c r="E49" s="30" t="s">
        <v>1320</v>
      </c>
      <c r="F49" s="82" t="s">
        <v>1423</v>
      </c>
      <c r="G49" s="44">
        <v>47.5</v>
      </c>
      <c r="H49" s="14">
        <v>9800</v>
      </c>
      <c r="I49" s="14">
        <v>15800</v>
      </c>
      <c r="J49" s="14">
        <v>25800</v>
      </c>
      <c r="K49" s="82" t="s">
        <v>1424</v>
      </c>
      <c r="L49" s="30" t="s">
        <v>1425</v>
      </c>
      <c r="M49" s="30" t="s">
        <v>1381</v>
      </c>
    </row>
    <row r="50" s="3" customFormat="1" ht="42" customHeight="1" spans="1:13">
      <c r="A50" s="10">
        <v>48</v>
      </c>
      <c r="B50" s="10" t="str">
        <f>_xlfn.DISPIMG("ID_353FB73F4B3444B0B1F40671AA982D40",1)</f>
        <v>=DISPIMG("ID_353FB73F4B3444B0B1F40671AA982D40",1)</v>
      </c>
      <c r="C50" s="10" t="s">
        <v>1426</v>
      </c>
      <c r="D50" s="10" t="s">
        <v>1427</v>
      </c>
      <c r="E50" s="10" t="s">
        <v>1320</v>
      </c>
      <c r="F50" s="82" t="s">
        <v>1428</v>
      </c>
      <c r="G50" s="14">
        <v>43.6</v>
      </c>
      <c r="H50" s="14">
        <v>9800</v>
      </c>
      <c r="I50" s="14">
        <v>15800</v>
      </c>
      <c r="J50" s="14">
        <v>23800</v>
      </c>
      <c r="K50" s="82" t="s">
        <v>1429</v>
      </c>
      <c r="L50" s="30" t="s">
        <v>1430</v>
      </c>
      <c r="M50" s="10" t="s">
        <v>1381</v>
      </c>
    </row>
    <row r="51" s="3" customFormat="1" ht="42" customHeight="1" spans="1:13">
      <c r="A51" s="30">
        <v>49</v>
      </c>
      <c r="B51" s="30" t="str">
        <f>_xlfn.DISPIMG("ID_16424EA5DDFB4849B848D8BE263EC28C",1)</f>
        <v>=DISPIMG("ID_16424EA5DDFB4849B848D8BE263EC28C",1)</v>
      </c>
      <c r="C51" s="30" t="s">
        <v>1431</v>
      </c>
      <c r="D51" s="30">
        <v>57902241779</v>
      </c>
      <c r="E51" s="30" t="s">
        <v>1320</v>
      </c>
      <c r="F51" s="82" t="s">
        <v>1432</v>
      </c>
      <c r="G51" s="44">
        <v>30</v>
      </c>
      <c r="H51" s="14">
        <v>9800</v>
      </c>
      <c r="I51" s="14">
        <v>19800</v>
      </c>
      <c r="J51" s="14">
        <v>29800</v>
      </c>
      <c r="K51" s="82" t="s">
        <v>1433</v>
      </c>
      <c r="L51" s="30" t="s">
        <v>1434</v>
      </c>
      <c r="M51" s="30" t="s">
        <v>1381</v>
      </c>
    </row>
    <row r="52" s="3" customFormat="1" ht="42" customHeight="1" spans="1:13">
      <c r="A52" s="10">
        <v>50</v>
      </c>
      <c r="B52" s="10" t="str">
        <f>_xlfn.DISPIMG("ID_492D5B0B6100411BBD2C42FD7C66D947",1)</f>
        <v>=DISPIMG("ID_492D5B0B6100411BBD2C42FD7C66D947",1)</v>
      </c>
      <c r="C52" s="10" t="s">
        <v>1435</v>
      </c>
      <c r="D52" s="10">
        <v>24406904218</v>
      </c>
      <c r="E52" s="10" t="s">
        <v>1320</v>
      </c>
      <c r="F52" s="82" t="s">
        <v>1436</v>
      </c>
      <c r="G52" s="14">
        <v>25.3</v>
      </c>
      <c r="H52" s="14">
        <v>26800</v>
      </c>
      <c r="I52" s="14">
        <v>29800</v>
      </c>
      <c r="J52" s="14">
        <v>59800</v>
      </c>
      <c r="K52" s="82" t="s">
        <v>1437</v>
      </c>
      <c r="L52" s="30" t="s">
        <v>1438</v>
      </c>
      <c r="M52" s="10" t="s">
        <v>1381</v>
      </c>
    </row>
    <row r="53" s="3" customFormat="1" ht="42" customHeight="1" spans="1:13">
      <c r="A53" s="30">
        <v>51</v>
      </c>
      <c r="B53" s="30" t="str">
        <f>_xlfn.DISPIMG("ID_937364376A4246B6BFEE61DCD0C53463",1)</f>
        <v>=DISPIMG("ID_937364376A4246B6BFEE61DCD0C53463",1)</v>
      </c>
      <c r="C53" s="30" t="s">
        <v>1439</v>
      </c>
      <c r="D53" s="30">
        <v>71134817766</v>
      </c>
      <c r="E53" s="30" t="s">
        <v>1320</v>
      </c>
      <c r="F53" s="82" t="s">
        <v>1440</v>
      </c>
      <c r="G53" s="44">
        <v>22</v>
      </c>
      <c r="H53" s="14">
        <v>37400</v>
      </c>
      <c r="I53" s="14">
        <v>41500</v>
      </c>
      <c r="J53" s="14">
        <v>45700</v>
      </c>
      <c r="K53" s="82" t="s">
        <v>1441</v>
      </c>
      <c r="L53" s="30" t="s">
        <v>1442</v>
      </c>
      <c r="M53" s="30" t="s">
        <v>1381</v>
      </c>
    </row>
    <row r="54" s="3" customFormat="1" ht="42" customHeight="1" spans="1:13">
      <c r="A54" s="10">
        <v>52</v>
      </c>
      <c r="B54" s="10" t="str">
        <f>_xlfn.DISPIMG("ID_5F0C435E053542AB9BD16FE634298A3F",1)</f>
        <v>=DISPIMG("ID_5F0C435E053542AB9BD16FE634298A3F",1)</v>
      </c>
      <c r="C54" s="10" t="s">
        <v>1443</v>
      </c>
      <c r="D54" s="10">
        <v>96297903215</v>
      </c>
      <c r="E54" s="10" t="s">
        <v>1320</v>
      </c>
      <c r="F54" s="82" t="s">
        <v>1444</v>
      </c>
      <c r="G54" s="14">
        <v>15.4</v>
      </c>
      <c r="H54" s="14">
        <v>8800</v>
      </c>
      <c r="I54" s="14">
        <v>16800</v>
      </c>
      <c r="J54" s="14">
        <v>29800</v>
      </c>
      <c r="K54" s="82" t="s">
        <v>1445</v>
      </c>
      <c r="L54" s="30" t="s">
        <v>1446</v>
      </c>
      <c r="M54" s="10" t="s">
        <v>1381</v>
      </c>
    </row>
    <row r="55" s="3" customFormat="1" ht="42" customHeight="1" spans="1:13">
      <c r="A55" s="30">
        <v>53</v>
      </c>
      <c r="B55" s="30" t="str">
        <f>_xlfn.DISPIMG("ID_8ADAC96D83C94ABF964A2DFB467DFE0F",1)</f>
        <v>=DISPIMG("ID_8ADAC96D83C94ABF964A2DFB467DFE0F",1)</v>
      </c>
      <c r="C55" s="30" t="s">
        <v>1447</v>
      </c>
      <c r="D55" s="30">
        <v>57228735843</v>
      </c>
      <c r="E55" s="30" t="s">
        <v>1320</v>
      </c>
      <c r="F55" s="82" t="s">
        <v>1448</v>
      </c>
      <c r="G55" s="44">
        <v>25</v>
      </c>
      <c r="H55" s="14">
        <v>5280</v>
      </c>
      <c r="I55" s="14">
        <v>12800</v>
      </c>
      <c r="J55" s="14">
        <v>19800</v>
      </c>
      <c r="K55" s="82" t="s">
        <v>1449</v>
      </c>
      <c r="L55" s="30" t="s">
        <v>1450</v>
      </c>
      <c r="M55" s="30" t="s">
        <v>1381</v>
      </c>
    </row>
    <row r="56" s="3" customFormat="1" ht="42" customHeight="1" spans="1:13">
      <c r="A56" s="10">
        <v>54</v>
      </c>
      <c r="B56" s="10" t="str">
        <f>_xlfn.DISPIMG("ID_3900DB5ABC0D4457A0C38EEEC07D8FE9",1)</f>
        <v>=DISPIMG("ID_3900DB5ABC0D4457A0C38EEEC07D8FE9",1)</v>
      </c>
      <c r="C56" s="10" t="s">
        <v>1451</v>
      </c>
      <c r="D56" s="10">
        <v>66966755306</v>
      </c>
      <c r="E56" s="10" t="s">
        <v>1320</v>
      </c>
      <c r="F56" s="82" t="s">
        <v>1452</v>
      </c>
      <c r="G56" s="14">
        <v>16.2</v>
      </c>
      <c r="H56" s="14">
        <v>5800</v>
      </c>
      <c r="I56" s="14">
        <v>12800</v>
      </c>
      <c r="J56" s="14">
        <v>19800</v>
      </c>
      <c r="K56" s="82" t="s">
        <v>1453</v>
      </c>
      <c r="L56" s="30" t="s">
        <v>1454</v>
      </c>
      <c r="M56" s="10" t="s">
        <v>1381</v>
      </c>
    </row>
    <row r="57" s="3" customFormat="1" ht="42" customHeight="1" spans="1:13">
      <c r="A57" s="30">
        <v>55</v>
      </c>
      <c r="B57" s="30" t="str">
        <f>_xlfn.DISPIMG("ID_44CCA94EB52F4AE58920E95CF19B4F7C",1)</f>
        <v>=DISPIMG("ID_44CCA94EB52F4AE58920E95CF19B4F7C",1)</v>
      </c>
      <c r="C57" s="30" t="s">
        <v>1455</v>
      </c>
      <c r="D57" s="30">
        <v>24606090432</v>
      </c>
      <c r="E57" s="30" t="s">
        <v>1320</v>
      </c>
      <c r="F57" s="82" t="s">
        <v>1456</v>
      </c>
      <c r="G57" s="44">
        <v>13.3</v>
      </c>
      <c r="H57" s="14">
        <v>8800</v>
      </c>
      <c r="I57" s="14">
        <v>15800</v>
      </c>
      <c r="J57" s="14">
        <v>19800</v>
      </c>
      <c r="K57" s="82" t="s">
        <v>1457</v>
      </c>
      <c r="L57" s="30" t="s">
        <v>1458</v>
      </c>
      <c r="M57" s="30" t="s">
        <v>1381</v>
      </c>
    </row>
    <row r="58" s="3" customFormat="1" ht="42" customHeight="1" spans="1:13">
      <c r="A58" s="10">
        <v>56</v>
      </c>
      <c r="B58" s="10" t="str">
        <f>_xlfn.DISPIMG("ID_960684B7D04A42D991E0345DF2DB2B31",1)</f>
        <v>=DISPIMG("ID_960684B7D04A42D991E0345DF2DB2B31",1)</v>
      </c>
      <c r="C58" s="10" t="s">
        <v>1459</v>
      </c>
      <c r="D58" s="10">
        <v>91450875630</v>
      </c>
      <c r="E58" s="10" t="s">
        <v>1320</v>
      </c>
      <c r="F58" s="82" t="s">
        <v>1460</v>
      </c>
      <c r="G58" s="14">
        <v>12.6</v>
      </c>
      <c r="H58" s="14">
        <v>5625</v>
      </c>
      <c r="I58" s="14">
        <v>12800</v>
      </c>
      <c r="J58" s="14">
        <v>19800</v>
      </c>
      <c r="K58" s="82" t="s">
        <v>1461</v>
      </c>
      <c r="L58" s="30" t="s">
        <v>1462</v>
      </c>
      <c r="M58" s="10" t="s">
        <v>1381</v>
      </c>
    </row>
    <row r="59" s="3" customFormat="1" ht="42" customHeight="1" spans="1:13">
      <c r="A59" s="30">
        <v>57</v>
      </c>
      <c r="B59" s="30" t="str">
        <f>_xlfn.DISPIMG("ID_0E561AD855234586B9889C3E518A5B2F",1)</f>
        <v>=DISPIMG("ID_0E561AD855234586B9889C3E518A5B2F",1)</v>
      </c>
      <c r="C59" s="30" t="s">
        <v>1463</v>
      </c>
      <c r="D59" s="30">
        <v>62933336762</v>
      </c>
      <c r="E59" s="30" t="s">
        <v>1320</v>
      </c>
      <c r="F59" s="82" t="s">
        <v>1464</v>
      </c>
      <c r="G59" s="44">
        <v>11</v>
      </c>
      <c r="H59" s="14">
        <v>18300</v>
      </c>
      <c r="I59" s="14">
        <v>22222</v>
      </c>
      <c r="J59" s="14">
        <v>25800</v>
      </c>
      <c r="K59" s="82" t="s">
        <v>1465</v>
      </c>
      <c r="L59" s="30" t="s">
        <v>1466</v>
      </c>
      <c r="M59" s="30" t="s">
        <v>1381</v>
      </c>
    </row>
    <row r="60" s="3" customFormat="1" ht="42" customHeight="1" spans="1:13">
      <c r="A60" s="10">
        <v>58</v>
      </c>
      <c r="B60" s="10" t="str">
        <f>_xlfn.DISPIMG("ID_3BF2B574B9B7413395EE8350D27699DE",1)</f>
        <v>=DISPIMG("ID_3BF2B574B9B7413395EE8350D27699DE",1)</v>
      </c>
      <c r="C60" s="10" t="s">
        <v>1467</v>
      </c>
      <c r="D60" s="10">
        <v>60856523480</v>
      </c>
      <c r="E60" s="10" t="s">
        <v>1320</v>
      </c>
      <c r="F60" s="82" t="s">
        <v>1468</v>
      </c>
      <c r="G60" s="14">
        <v>13.1</v>
      </c>
      <c r="H60" s="14">
        <v>6800</v>
      </c>
      <c r="I60" s="14">
        <v>8000</v>
      </c>
      <c r="J60" s="14">
        <v>19800</v>
      </c>
      <c r="K60" s="82" t="s">
        <v>1469</v>
      </c>
      <c r="L60" s="30" t="s">
        <v>1470</v>
      </c>
      <c r="M60" s="10" t="s">
        <v>1381</v>
      </c>
    </row>
    <row r="61" s="3" customFormat="1" ht="42" customHeight="1" spans="1:13">
      <c r="A61" s="30">
        <v>59</v>
      </c>
      <c r="B61" s="30" t="str">
        <f>_xlfn.DISPIMG("ID_74B1BB739D1A491A8920BB71A15D7D49",1)</f>
        <v>=DISPIMG("ID_74B1BB739D1A491A8920BB71A15D7D49",1)</v>
      </c>
      <c r="C61" s="30" t="s">
        <v>1471</v>
      </c>
      <c r="D61" s="30">
        <v>91524481033</v>
      </c>
      <c r="E61" s="30" t="s">
        <v>1320</v>
      </c>
      <c r="F61" s="82" t="s">
        <v>1472</v>
      </c>
      <c r="G61" s="44">
        <v>9.1</v>
      </c>
      <c r="H61" s="14" t="s">
        <v>35</v>
      </c>
      <c r="I61" s="14" t="s">
        <v>35</v>
      </c>
      <c r="J61" s="14">
        <v>19800</v>
      </c>
      <c r="K61" s="82" t="s">
        <v>1473</v>
      </c>
      <c r="L61" s="30" t="s">
        <v>1474</v>
      </c>
      <c r="M61" s="30" t="s">
        <v>1381</v>
      </c>
    </row>
    <row r="62" s="3" customFormat="1" ht="42" customHeight="1" spans="1:13">
      <c r="A62" s="10">
        <v>60</v>
      </c>
      <c r="B62" s="10" t="str">
        <f>_xlfn.DISPIMG("ID_7117A21435BB4A59AC7D672EBC1EDE4F",1)</f>
        <v>=DISPIMG("ID_7117A21435BB4A59AC7D672EBC1EDE4F",1)</v>
      </c>
      <c r="C62" s="10" t="s">
        <v>1475</v>
      </c>
      <c r="D62" s="10">
        <v>82205209120</v>
      </c>
      <c r="E62" s="10" t="s">
        <v>1320</v>
      </c>
      <c r="F62" s="82" t="s">
        <v>1476</v>
      </c>
      <c r="G62" s="14">
        <v>7.7</v>
      </c>
      <c r="H62" s="14">
        <v>8800</v>
      </c>
      <c r="I62" s="14">
        <v>12800</v>
      </c>
      <c r="J62" s="14">
        <v>19800</v>
      </c>
      <c r="K62" s="82" t="s">
        <v>1477</v>
      </c>
      <c r="L62" s="30" t="s">
        <v>1478</v>
      </c>
      <c r="M62" s="10" t="s">
        <v>1381</v>
      </c>
    </row>
    <row r="63" s="3" customFormat="1" ht="42" customHeight="1" spans="1:13">
      <c r="A63" s="30">
        <v>61</v>
      </c>
      <c r="B63" s="30" t="str">
        <f>_xlfn.DISPIMG("ID_5452359CE61B47CFA87E56BDA5596CC9",1)</f>
        <v>=DISPIMG("ID_5452359CE61B47CFA87E56BDA5596CC9",1)</v>
      </c>
      <c r="C63" s="30" t="s">
        <v>1479</v>
      </c>
      <c r="D63" s="30" t="s">
        <v>1480</v>
      </c>
      <c r="E63" s="30" t="s">
        <v>1320</v>
      </c>
      <c r="F63" s="82" t="s">
        <v>1481</v>
      </c>
      <c r="G63" s="44">
        <v>7.2</v>
      </c>
      <c r="H63" s="14">
        <v>2625</v>
      </c>
      <c r="I63" s="14">
        <v>6500</v>
      </c>
      <c r="J63" s="14">
        <v>12800</v>
      </c>
      <c r="K63" s="82" t="s">
        <v>1482</v>
      </c>
      <c r="L63" s="30" t="s">
        <v>1483</v>
      </c>
      <c r="M63" s="30" t="s">
        <v>1381</v>
      </c>
    </row>
    <row r="64" s="3" customFormat="1" ht="42" customHeight="1" spans="1:13">
      <c r="A64" s="16">
        <v>62</v>
      </c>
      <c r="B64" s="16" t="str">
        <f>_xlfn.DISPIMG("ID_6ADD290A38304A2BA68C97FCF1C3F473",1)</f>
        <v>=DISPIMG("ID_6ADD290A38304A2BA68C97FCF1C3F473",1)</v>
      </c>
      <c r="C64" s="16" t="s">
        <v>1484</v>
      </c>
      <c r="D64" s="16">
        <v>97088975628</v>
      </c>
      <c r="E64" s="16" t="s">
        <v>1320</v>
      </c>
      <c r="F64" s="83" t="s">
        <v>1485</v>
      </c>
      <c r="G64" s="76">
        <v>5.1</v>
      </c>
      <c r="H64" s="20">
        <v>6450</v>
      </c>
      <c r="I64" s="20">
        <v>14300</v>
      </c>
      <c r="J64" s="20">
        <v>15700</v>
      </c>
      <c r="K64" s="83" t="s">
        <v>1486</v>
      </c>
      <c r="L64" s="35" t="s">
        <v>1487</v>
      </c>
      <c r="M64" s="16" t="s">
        <v>1381</v>
      </c>
    </row>
  </sheetData>
  <autoFilter xmlns:etc="http://www.wps.cn/officeDocument/2017/etCustomData" ref="A2:M64" etc:filterBottomFollowUsedRange="0">
    <extLst/>
  </autoFilter>
  <mergeCells count="1">
    <mergeCell ref="A1:M1"/>
  </mergeCells>
  <hyperlinks>
    <hyperlink ref="F28" r:id="rId2" display="https://v.douyin.com/LWd4PfQ/"/>
    <hyperlink ref="F29" r:id="rId3" display="https://v.douyin.com/Jn8Fe8S/"/>
    <hyperlink ref="F6" r:id="rId4" display="https://v.douyin.com/M3CUn1t/"/>
    <hyperlink ref="F34" r:id="rId5" display="https://v.douyin.com/6QeCELJ/"/>
    <hyperlink ref="F36" r:id="rId6" display="https://v.douyin.com/F52xKBj/"/>
    <hyperlink ref="F18" r:id="rId7" display="https://v.douyin.com/iJsMgCaF/"/>
    <hyperlink ref="F10" r:id="rId8" display="https://v.douyin.com/ie2bqhFJ/"/>
    <hyperlink ref="F15" r:id="rId9" display="https://v.douyin.com/A8oV6Rg/"/>
    <hyperlink ref="F14" r:id="rId10" display="https://v.douyin.com/EoRCNC/"/>
    <hyperlink ref="F35" r:id="rId11" display="https://v.douyin.com/eVyoRpH/"/>
    <hyperlink ref="F19" r:id="rId12" display="https://v.douyin.com/eVfJN5H/"/>
    <hyperlink ref="F30" r:id="rId13" display="https://v.douyin.com/iSkaX3wK/ 7@4.com"/>
    <hyperlink ref="F22" r:id="rId14" display="https://v.douyin.com/bmOwXBxZVL0/"/>
    <hyperlink ref="F33" r:id="rId15" display="https://v.douyin.com/qtWVvJiFOXw/"/>
    <hyperlink ref="F17" r:id="rId16" display="https://v.douyin.com/8fK-mzMbqx4/ 9@3.com"/>
    <hyperlink ref="F31" r:id="rId17" display="https://v.douyin.com/Rxq1VX9/"/>
    <hyperlink ref="F37" r:id="rId18" display="https://v.douyin.com/b6GOMqiezVg/"/>
    <hyperlink ref="F16" r:id="rId19" display="https://v.douyin.com/i5WxXkUV/"/>
    <hyperlink ref="F32" r:id="rId20" display="https://v.douyin.com/iM2BnUWc/" tooltip="https://v.douyin.com/iM2BnUWc/"/>
    <hyperlink ref="F5" r:id="rId21" display="https://v.douyin.com/otyMvGOVt44/"/>
    <hyperlink ref="F27" r:id="rId22" display="https://v.douyin.com/7MUzLKw2aDs/"/>
    <hyperlink ref="F26" r:id="rId23" display="https://v.douyin.com/ye9b2f5Zxfo/"/>
    <hyperlink ref="F24" r:id="rId24" display="https://v.douyin.com/NecqtmzI3XI/"/>
    <hyperlink ref="F25" r:id="rId25" display="https://v.douyin.com/8oBw_hRyLHk/"/>
    <hyperlink ref="F8" r:id="rId26" display="https://v.douyin.com/nlewZDjMkz4/"/>
    <hyperlink ref="F9" r:id="rId27" display="https://v.douyin.com/RxHAgaxq5pc/" tooltip="https://v.douyin.com/RxHAgaxq5pc/"/>
    <hyperlink ref="F21" r:id="rId28" display="https://v.douyin.com/n81VF-sESc4/"/>
    <hyperlink ref="K4" r:id="rId29" display="https://www.xingtu.cn/ad/creator/author-homepage/douyin-video/7317865186126217267?market_track_id=BT6OSP4KDUIMMCFH9SCJ&amp;search_session_id=7623606212580130822&amp;possessStarId"/>
    <hyperlink ref="K5" r:id="rId30" display="https://www.xingtu.cn/ad/creator/author-homepage/douyin-video/7507192993982169114?market_track_id=Z5S1EB539AIJTJN6Q7OR&amp;search_session_id=7623606229155856447&amp;possessStarId"/>
    <hyperlink ref="K6" r:id="rId31" display="https://www.xingtu.cn/ad/creator/author-homepage/douyin-video/6746789347472703491?market_track_id=H5DAJOLWUPJK0YQR3X2S&amp;search_session_id=7623606509939441700&amp;possessStarId"/>
    <hyperlink ref="K8" r:id="rId32" display="https://www.xingtu.cn/ad/creator/author-homepage/douyin-video/6769137221485199367?market_track_id=MDGK10CA8VH3IR0WARP2&amp;search_session_id=7623606587886354473&amp;possessStarId"/>
    <hyperlink ref="K9" r:id="rId33" display="https://www.xingtu.cn/ad/creator/author-homepage/douyin-video/6870165164646203406?market_track_id=8CVM8MQJEHPYKSU3T1BS&amp;search_session_id=7623606787689807926&amp;possessStarId"/>
    <hyperlink ref="K10" r:id="rId34" display="https://www.xingtu.cn/ad/creator/author-homepage/douyin-video/6870159663963308039?market_track_id=UEIZVC6VZCIWXMWYWWLO&amp;search_session_id=7623606787690627126&amp;possessStarId"/>
    <hyperlink ref="K14" r:id="rId35" display="https://www.xingtu.cn/ad/creator/author-homepage/douyin-video/6763255570502778892?market_track_id=DBT5WGR7HKG93VZEE7U7&amp;search_session_id=7623607193337856063&amp;possessStarId" tooltip="https://www.xingtu.cn/ad/creator/author-homepage/douyin-video/6763255570502778892?market_track_id=DBT5WGR7HKG93VZEE7U7&amp;search_session_id=7623607193337856063&amp;possessStarId"/>
    <hyperlink ref="K15" r:id="rId36" display="https://www.xingtu.cn/ad/creator/author-homepage/douyin-video/6870170277490196494?market_track_id=1WZX4OVSG5ZZAZA9RJO3&amp;search_session_id=7623607397407916051&amp;possessStarId"/>
    <hyperlink ref="K16" r:id="rId37" display="https://www.xingtu.cn/ad/creator/author-homepage/douyin-video/7092592304216604702?market_track_id=QO63E72AUZZ0I0H5R4JG&amp;search_session_id=7623607543574577194&amp;possessStarId"/>
    <hyperlink ref="K17" r:id="rId38" display="https://www.xingtu.cn/ad/creator/author-homepage/douyin-video/7099027245091520549?market_track_id=QMLNK5U1HLIS8ISJGAVP&amp;search_session_id=7623607717412585535&amp;possessStarId"/>
    <hyperlink ref="K18" r:id="rId39" display="https://www.xingtu.cn/ad/creator/author-homepage/douyin-video/6727269104333357060?market_track_id=DKZUA7MPRXZYGFOMZAK1&amp;search_session_id=7623607781283381267&amp;possessStarId"/>
    <hyperlink ref="K19" r:id="rId40" display="https://www.xingtu.cn/ad/creator/author-homepage/douyin-video/6795057194267049998?market_track_id=ITHDBTXLZT2URLKIQGXG&amp;search_session_id=7623608526732558379&amp;possessStarId"/>
    <hyperlink ref="K21" r:id="rId41" display="https://www.xingtu.cn/ad/creator/author-homepage/douyin-video/6704616161562066947?market_track_id=8GT1C4H30O5XAR6HQV9Y&amp;search_session_id=7623608581014863891&amp;possessStarId"/>
    <hyperlink ref="K22" r:id="rId42" display="https://www.xingtu.cn/ad/creator/author-homepage/douyin-video/6797192635304902663?market_track_id=WMUJGPB3YTSFCYEK4H8T&amp;search_session_id=7623608581015388179&amp;possessStarId"/>
    <hyperlink ref="K24" r:id="rId43" display="https://www.xingtu.cn/ad/creator/author-homepage/douyin-video/6629657084751249412?market_track_id=615YE8XUS4ZL8UR925IY&amp;search_session_id=7623608769561886739&amp;possessStarId"/>
    <hyperlink ref="K25" r:id="rId44" display="https://www.xingtu.cn/ad/creator/author-homepage/douyin-video/6629658001387028484?market_track_id=LZ4VP2YF6QMQK9F61LLJ&amp;search_session_id=7623609274740703275&amp;possessStarId"/>
    <hyperlink ref="K26" r:id="rId45" display="https://www.xingtu.cn/ad/creator/author-homepage/douyin-video/6745247860272398350?market_track_id=GI8X4IJY0UQB5G0CWXXJ&amp;search_session_id=7623609495964909610&amp;possessStarId"/>
    <hyperlink ref="K27" r:id="rId46" display="https://www.xingtu.cn/ad/creator/author-homepage/douyin-video/6629722305654161422?market_track_id=60TQHO2Q0FICIEH5FQUS&amp;search_session_id=7623609654531964970&amp;possessStarId"/>
    <hyperlink ref="K28" r:id="rId47" display="https://www.xingtu.cn/ad/creator/author-homepage/douyin-video/6596677897019195405?market_track_id=MAOYOS9WK13E5RGM8WJM&amp;search_session_id=7623609676953337899&amp;possessStarId"/>
    <hyperlink ref="K29" r:id="rId48" display="https://www.xingtu.cn/ad/creator/author-homepage/douyin-video/6677846898373558276?market_track_id=ZDNV1M9245HXUIZ7KTF6&amp;search_session_id=7623609800173961222&amp;possessStarId" tooltip="https://www.xingtu.cn/ad/creator/author-homepage/douyin-video/6677846898373558276?market_track_id=ZDNV1M9245HXUIZ7KTF6&amp;search_session_id=7623609800173961222&amp;possessStarId"/>
    <hyperlink ref="K30" r:id="rId49" display="https://www.xingtu.cn/ad/creator/author-homepage/douyin-video/6870162483605143560?market_track_id=FX18THVF6UFN04ZG7567&amp;search_session_id=7623609844599619627&amp;possessStarId"/>
    <hyperlink ref="K31" r:id="rId50" display="https://www.xingtu.cn/ad/creator/author-homepage/douyin-video/6685685942100951051?market_track_id=39ZF9LS5R0BHNELV6579&amp;search_session_id=7623609982412046379&amp;possessStarId"/>
    <hyperlink ref="K32" r:id="rId51" display="https://www.xingtu.cn/ad/creator/author-homepage/douyin-video/7584298802434015282?market_track_id=38BEUPYHWJY1KQ65Y0K9&amp;search_session_id=7623610365050011690&amp;possessStarId"/>
    <hyperlink ref="K33" r:id="rId52" display="https://www.xingtu.cn/ad/creator/author-homepage/douyin-video/7076103858035884064?market_track_id=UPETB3ZGZV9J7NAP1UV2&amp;search_session_id=7623610320645144617&amp;possessStarId"/>
    <hyperlink ref="K34" r:id="rId53" display="https://www.xingtu.cn/ad/creator/author-homepage/douyin-video/6802767523159736334?market_track_id=W7FZYIMA1IATLVY9IN06&amp;search_session_id=7623610564140941353&amp;possessStarId"/>
    <hyperlink ref="K35" r:id="rId54" display="https://www.xingtu.cn/ad/creator/author-homepage/douyin-video/6596677890702573576?market_track_id=1KR3GFKQM5AIY5XHILZB&amp;search_session_id=7623610896337862719&amp;possessStarId"/>
    <hyperlink ref="K36" r:id="rId55" display="https://www.xingtu.cn/ad/creator/author-homepage/douyin-video/6745735245292634119?market_track_id=QGGJMZ37P25LBOHZ2AEN&amp;search_session_id=7623610944094388266&amp;possessStarId"/>
    <hyperlink ref="F4" r:id="rId56" display="https://v.douyin.com/vEFkVURsq8c/"/>
    <hyperlink ref="K37" r:id="rId57" display="https://www.xingtu.cn/ad/creator/author-homepage/douyin-video/6870169297021304846?market_track_id=DTXSR7LGXDDP8UDO1QXS&amp;search_session_id=7623611109106515974&amp;possessStarId"/>
    <hyperlink ref="F23" r:id="rId58" display="https://v.douyin.com/NsdaZfR8rP8/"/>
    <hyperlink ref="K23" r:id="rId59" display="https://www.xingtu.cn/ad/creator/author-homepage/douyin-video/7038478848643563534?market_track_id=WRH0X2VTBQOA772X13B0&amp;search_session_id=7626972474319568938&amp;possessStarId"/>
    <hyperlink ref="F20" r:id="rId60" display="https://v.douyin.com/reCgrdFHWPg/"/>
    <hyperlink ref="K20" r:id="rId61" display="https://www.xingtu.cn/ad/creator/author-homepage/douyin-video/7500291636237172786?market_track_id=ZRXGS7EBOP8TJYW786K6&amp;search_session_id=7628810670493958163&amp;possessStarId"/>
    <hyperlink ref="F12" r:id="rId62" display="https://v.douyin.com/z7JKhSGLHj4/"/>
    <hyperlink ref="K12" r:id="rId63" display="https://www.xingtu.cn/ad/creator/author-homepage/douyin-video/7072935851847581734?market_track_id=LDXVS0SXIARWO5W865W2&amp;search_session_id=7583963797183758342&amp;possessStarId"/>
    <hyperlink ref="F11" r:id="rId64" display="https://v.douyin.com/BmMPgoJLf-4/"/>
    <hyperlink ref="K11" r:id="rId65" display="https://www.xingtu.cn/ad/creator/author-homepage/douyin-video/6849394204091613198?market_track_id=N5I0U3KI2JDE2E9W9G4Y&amp;search_session_id=7637838260945502249&amp;possessStarId"/>
    <hyperlink ref="F39" r:id="rId66" display="https://v.douyin.com/FJ0uc_52FI4/" tooltip="https://v.douyin.com/FJ0uc_52FI4/"/>
    <hyperlink ref="F41" r:id="rId67" display="https://v.douyin.com/4_cX26HNmDg/"/>
    <hyperlink ref="F47" r:id="rId68" display="https://v.douyin.com/iUqodd86/" tooltip="https://v.douyin.com/iUqodd86/"/>
    <hyperlink ref="F54" r:id="rId69" display="https://v.douyin.com/iUqEKkjR/"/>
    <hyperlink ref="F57" r:id="rId70" display="https://v.douyin.com/iysUjXQd/" tooltip="https://v.douyin.com/iysUjXQd/"/>
    <hyperlink ref="F58" r:id="rId71" display="https://v.douyin.com/iUqoRKt8/" tooltip="https://v.douyin.com/iUqoRKt8/"/>
    <hyperlink ref="F55" r:id="rId72" display="https://v.douyin.com/iUqEg3wg/" tooltip="https://v.douyin.com/iUqEg3wg/"/>
    <hyperlink ref="F51" r:id="rId73" display="https://v.douyin.com/iUqEsPFP/" tooltip="https://v.douyin.com/iUqEsPFP/"/>
    <hyperlink ref="F60" r:id="rId74" display="https://v.douyin.com/iUqEX5ha/"/>
    <hyperlink ref="F62" r:id="rId75" display="https://v.douyin.com/iUqE6TQE/" tooltip="https://v.douyin.com/iUqE6TQE/"/>
    <hyperlink ref="F59" r:id="rId76" display="https://v.douyin.com/fQt-veskBiM/"/>
    <hyperlink ref="F53" r:id="rId77" display="https://v.douyin.com/i5TTMYBu/4@1.com"/>
    <hyperlink ref="F52" r:id="rId78" display="https://v.douyin.com/lsBose-slm8/" tooltip="https://v.douyin.com/lsBose-slm8/"/>
    <hyperlink ref="F49" r:id="rId79" display="https://v.douyin.com/ozauSnGb_YY/"/>
    <hyperlink ref="F63" r:id="rId80" display="https://v.douyin.com/oP9eB9Zndyw/" tooltip="https://v.douyin.com/oP9eB9Zndyw/"/>
    <hyperlink ref="F45" r:id="rId81" display="https://v.douyin.com/iUqoREuS/"/>
    <hyperlink ref="F46" r:id="rId82" display="https://v.douyin.com/iUqEqc4n/" tooltip="https://v.douyin.com/iUqEqc4n/"/>
    <hyperlink ref="F40" r:id="rId83" display="https://v.douyin.com/aaxHiIgt2nU/" tooltip="https://v.douyin.com/aaxHiIgt2nU/"/>
    <hyperlink ref="F50" r:id="rId84" display="https://v.douyin.com/3NPDdgbhXxU/" tooltip="https://v.douyin.com/3NPDdgbhXxU/"/>
    <hyperlink ref="F48" r:id="rId85" display="https://v.douyin.com/iUqoLC5N/" tooltip="https://v.douyin.com/iUqoLC5N/"/>
    <hyperlink ref="F64" r:id="rId86" display="https://v.douyin.com/s536jDtjVDI/" tooltip="https://v.douyin.com/s536jDtjVDI/"/>
    <hyperlink ref="F56" r:id="rId87" display="https://v.douyin.com/PjD4fvKfbk4/"/>
    <hyperlink ref="K39" r:id="rId88" display="https://www.xingtu.cn/ad/creator/author-homepage/douyin-video/7491204294541049866" tooltip="https://www.xingtu.cn/ad/creator/author-homepage/douyin-video/7491204294541049866"/>
    <hyperlink ref="K40" r:id="rId89" display="https://www.xingtu.cn/ad/creator/author-homepage/douyin-video/6697117781990572045" tooltip="https://www.xingtu.cn/ad/creator/author-homepage/douyin-video/6697117781990572045"/>
    <hyperlink ref="K41" r:id="rId90" display="https://www.xingtu.cn/ad/creator/author-homepage/douyin-video/7537216762581155849" tooltip="https://www.xingtu.cn/ad/creator/author-homepage/douyin-video/7537216762581155849"/>
    <hyperlink ref="K47" r:id="rId91" display="https://www.xingtu.cn/ad/creator/author-homepage/douyin-video/7496433900843958313"/>
    <hyperlink ref="K45" r:id="rId92" display="https://www.xingtu.cn/ad/creator/author-homepage/douyin-video/7365731501331185691"/>
    <hyperlink ref="K48" r:id="rId93" display="https://www.xingtu.cn/ad/creator/author-homepage/douyin-video/7410608487471775770"/>
    <hyperlink ref="K46" r:id="rId94" display="https://www.xingtu.cn/ad/creator/author-homepage/douyin-video/7434003555628875785"/>
    <hyperlink ref="K49" r:id="rId95" display="https://www.xingtu.cn/ad/creator/author-homepage/douyin-video/7555010103343054889"/>
    <hyperlink ref="K50" r:id="rId96" display="https://www.xingtu.cn/ad/creator/author-homepage/douyin-video/7567304887768186899"/>
    <hyperlink ref="K57" r:id="rId97" display="https://www.xingtu.cn/ad/creator/author-homepage/douyin-video/7472972785787076617"/>
    <hyperlink ref="K54" r:id="rId98" display="https://www.xingtu.cn/ad/creator/author-homepage/douyin-video/7403307892555186226"/>
    <hyperlink ref="K58" r:id="rId99" display="https://www.xingtu.cn/ad/creator/author-homepage/douyin-video/7509809715971358746"/>
    <hyperlink ref="K55" r:id="rId100" display="https://www.xingtu.cn/ad/creator/author-homepage/douyin-video/7403307684469932042"/>
    <hyperlink ref="K59" r:id="rId101" display="https://www.xingtu.cn/ad/creator/author-homepage/douyin-video/7534018323789381642"/>
    <hyperlink ref="K60" r:id="rId102" display="https://www.xingtu.cn/ad/creator/author-homepage/douyin-video/7440040559084830758"/>
    <hyperlink ref="K62" r:id="rId103" display="https://www.xingtu.cn/ad/creator/author-homepage/douyin-video/7454432321450541066"/>
    <hyperlink ref="K53" r:id="rId104" display="https://www.xingtu.cn/ad/creator/author-homepage/douyin-video/7533560088888344614"/>
    <hyperlink ref="K52" r:id="rId105" display="https://www.xingtu.cn/ad/creator/author-homepage/douyin-video/7553848234506977299"/>
    <hyperlink ref="K63" r:id="rId106" display="https://www.xingtu.cn/ad/creator/author-homepage/douyin-video/7440036319721422875"/>
    <hyperlink ref="K51" r:id="rId107" display="https://www.xingtu.cn/ad/creator/author-homepage/douyin-video/7441054996637941769"/>
    <hyperlink ref="K64" r:id="rId108" display="https://www.xingtu.cn/ad/creator/author-homepage/douyin-video/7585393240150982706"/>
    <hyperlink ref="K56" r:id="rId109" display="https://www.xingtu.cn/ad/creator/author-homepage/douyin-video/7585916826375159835?market_track_id=Z1CSZL64UP72H811ER1Z&amp;search_session_id=7586577813365686322&amp;possessStarId"/>
    <hyperlink ref="K61" r:id="rId110" display="https://www.xingtu.cn/ad/creator/author-homepage/douyin-video/7585916135967555594"/>
    <hyperlink ref="F61" r:id="rId111" display="https://v.douyin.com/mQP7wtGve4E/" tooltip="https://v.douyin.com/mQP7wtGve4E/"/>
    <hyperlink ref="K42" r:id="rId112" display="https://www.xingtu.cn/ad/creator/author-homepage/douyin-video/6870160012740657166" tooltip="https://www.xingtu.cn/ad/creator/author-homepage/douyin-video/6870160012740657166"/>
    <hyperlink ref="F42" r:id="rId113" display="https://v.douyin.com/t75d9Ji9oNA/ "/>
    <hyperlink ref="K44" r:id="rId114" display="https://www.xingtu.cn/ad/creator/author-homepage/douyin-video/7625912078745731099?market_track_id=KYVAHQ1I27VBMYK083JI&amp;search_session_id=7628127281629741082&amp;possessStarId" tooltip="https://www.xingtu.cn/ad/creator/author-homepage/douyin-video/7625912078745731099?market_track_id=KYVAHQ1I27VBMYK083JI&amp;search_session_id=7628127281629741082&amp;possessStarId"/>
    <hyperlink ref="K43" r:id="rId115" display="https://www.xingtu.cn/ad/creator/author-homepage/douyin-video/7626631176504999946" tooltip="https://www.xingtu.cn/ad/creator/author-homepage/douyin-video/7626631176504999946"/>
    <hyperlink ref="F38" r:id="rId116" display="https://v.douyin.com/wZKHrXtJTXs/"/>
    <hyperlink ref="K38" r:id="rId117" display="https://www.xingtu.cn/ad/creator/author-homepage/douyin-video/7237355278973272067?market_track_id=YDBPVRL862XZFJANOHTE&amp;search_session_id=7641098975303319593&amp;possessStarId"/>
    <hyperlink ref="F13" r:id="rId118" display="https://v.douyin.com/D2Syf86/"/>
    <hyperlink ref="K13" r:id="rId119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7" r:id="rId120" display="https://v.douyin.com/H68LF4RRCUg/"/>
    <hyperlink ref="K7" r:id="rId121" display="https://www.xingtu.cn/ad/creator/author-homepage/douyin-video/7397071542082863130?market_track_id=T6OH59C7RH8EGL0MMZIX&amp;search_session_id=7649305555418054692&amp;possessStarId"/>
    <hyperlink ref="F3" r:id="rId122" display="https://v.douyin.com/em3sFvS6LMA/"/>
    <hyperlink ref="K3" r:id="rId123" display="https://www.xingtu.cn/ad/creator/author-homepage/douyin-video/6870112225344880653?market_track_id=MR61YKQACBEHR44TKR7E&amp;search_session_id=7533159252346241078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L4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I11" sqref="I11"/>
    </sheetView>
  </sheetViews>
  <sheetFormatPr defaultColWidth="9.81730769230769" defaultRowHeight="17.6"/>
  <cols>
    <col min="1" max="1" width="6.46153846153846" style="64" customWidth="1"/>
    <col min="2" max="2" width="9.69230769230769" style="64" customWidth="1"/>
    <col min="3" max="3" width="24.1538461538462" style="64" customWidth="1"/>
    <col min="4" max="4" width="17.1538461538462" style="64" customWidth="1"/>
    <col min="5" max="5" width="29.8461538461538" style="65" customWidth="1"/>
    <col min="6" max="7" width="10.5769230769231" style="66" customWidth="1"/>
    <col min="8" max="8" width="13.7692307692308" style="64" customWidth="1"/>
    <col min="9" max="10" width="15.6923076923077" style="64" customWidth="1"/>
    <col min="11" max="12" width="45.6923076923077" style="64" customWidth="1"/>
    <col min="13" max="16361" width="9" style="64" customWidth="1"/>
    <col min="16362" max="16367" width="9.64423076923077" style="64"/>
    <col min="16368" max="16384" width="9.81730769230769" style="64"/>
  </cols>
  <sheetData>
    <row r="1" s="61" customFormat="1" ht="70" customHeight="1" spans="1:12">
      <c r="A1" s="67" t="s">
        <v>1488</v>
      </c>
      <c r="B1" s="67"/>
      <c r="C1" s="67"/>
      <c r="D1" s="67"/>
      <c r="E1" s="67"/>
      <c r="F1" s="68"/>
      <c r="G1" s="68"/>
      <c r="H1" s="67"/>
      <c r="I1" s="67"/>
      <c r="J1" s="67"/>
      <c r="K1" s="67"/>
      <c r="L1" s="67"/>
    </row>
    <row r="2" s="62" customFormat="1" ht="50" customHeight="1" spans="1:12">
      <c r="A2" s="69" t="s">
        <v>8</v>
      </c>
      <c r="B2" s="69" t="s">
        <v>9</v>
      </c>
      <c r="C2" s="69" t="s">
        <v>1489</v>
      </c>
      <c r="D2" s="69" t="s">
        <v>1490</v>
      </c>
      <c r="E2" s="70" t="s">
        <v>667</v>
      </c>
      <c r="F2" s="29" t="s">
        <v>15</v>
      </c>
      <c r="G2" s="71" t="s">
        <v>1491</v>
      </c>
      <c r="H2" s="69" t="s">
        <v>1492</v>
      </c>
      <c r="I2" s="69" t="s">
        <v>1493</v>
      </c>
      <c r="J2" s="69" t="s">
        <v>1494</v>
      </c>
      <c r="K2" s="69" t="s">
        <v>1495</v>
      </c>
      <c r="L2" s="69" t="s">
        <v>1496</v>
      </c>
    </row>
    <row r="3" s="63" customFormat="1" ht="40" customHeight="1" spans="1:12">
      <c r="A3" s="14">
        <v>1</v>
      </c>
      <c r="B3" s="14" t="str">
        <f>_xlfn.DISPIMG("ID_A6675DD95B294FC2ACC30F776E4AB778",1)</f>
        <v>=DISPIMG("ID_A6675DD95B294FC2ACC30F776E4AB778",1)</v>
      </c>
      <c r="C3" s="14" t="s">
        <v>402</v>
      </c>
      <c r="D3" s="14">
        <v>981277009</v>
      </c>
      <c r="E3" s="56" t="s">
        <v>1497</v>
      </c>
      <c r="F3" s="53">
        <v>43.3</v>
      </c>
      <c r="G3" s="53">
        <v>1213.1</v>
      </c>
      <c r="H3" s="72" t="s">
        <v>290</v>
      </c>
      <c r="I3" s="73">
        <v>45000</v>
      </c>
      <c r="J3" s="73">
        <v>60000</v>
      </c>
      <c r="K3" s="30" t="s">
        <v>1498</v>
      </c>
      <c r="L3" s="54" t="s">
        <v>1499</v>
      </c>
    </row>
    <row r="4" s="63" customFormat="1" ht="40" customHeight="1" spans="1:12">
      <c r="A4" s="14">
        <v>2</v>
      </c>
      <c r="B4" s="14" t="str">
        <f>_xlfn.DISPIMG("ID_E087719546474FE096C56135EBBC5D5A",1)</f>
        <v>=DISPIMG("ID_E087719546474FE096C56135EBBC5D5A",1)</v>
      </c>
      <c r="C4" s="14" t="s">
        <v>37</v>
      </c>
      <c r="D4" s="14" t="s">
        <v>1500</v>
      </c>
      <c r="E4" s="56" t="s">
        <v>1501</v>
      </c>
      <c r="F4" s="53">
        <v>41.4</v>
      </c>
      <c r="G4" s="53">
        <v>429.4</v>
      </c>
      <c r="H4" s="72" t="s">
        <v>29</v>
      </c>
      <c r="I4" s="73">
        <v>68000</v>
      </c>
      <c r="J4" s="73">
        <v>88000</v>
      </c>
      <c r="K4" s="30" t="s">
        <v>1502</v>
      </c>
      <c r="L4" s="54" t="s">
        <v>1503</v>
      </c>
    </row>
    <row r="5" s="63" customFormat="1" ht="40" customHeight="1" spans="1:12">
      <c r="A5" s="14">
        <v>3</v>
      </c>
      <c r="B5" s="14" t="str">
        <f>_xlfn.DISPIMG("ID_2D5765BFE8F6423B87A32A48EFC80740",1)</f>
        <v>=DISPIMG("ID_2D5765BFE8F6423B87A32A48EFC80740",1)</v>
      </c>
      <c r="C5" s="56" t="s">
        <v>558</v>
      </c>
      <c r="D5" s="14">
        <v>264471123</v>
      </c>
      <c r="E5" s="56" t="s">
        <v>1504</v>
      </c>
      <c r="F5" s="53">
        <v>22.5</v>
      </c>
      <c r="G5" s="53">
        <v>117</v>
      </c>
      <c r="H5" s="72" t="s">
        <v>416</v>
      </c>
      <c r="I5" s="73">
        <v>20000</v>
      </c>
      <c r="J5" s="73">
        <v>30000</v>
      </c>
      <c r="K5" s="30" t="s">
        <v>1505</v>
      </c>
      <c r="L5" s="54" t="s">
        <v>1506</v>
      </c>
    </row>
    <row r="6" s="63" customFormat="1" ht="40" customHeight="1" spans="1:12">
      <c r="A6" s="14">
        <v>4</v>
      </c>
      <c r="B6" s="14" t="str">
        <f>_xlfn.DISPIMG("ID_27BD63CCC33246E7A12F74CFF3761CFB",1)</f>
        <v>=DISPIMG("ID_27BD63CCC33246E7A12F74CFF3761CFB",1)</v>
      </c>
      <c r="C6" s="14" t="s">
        <v>1507</v>
      </c>
      <c r="D6" s="14">
        <v>800230666</v>
      </c>
      <c r="E6" s="56" t="s">
        <v>1508</v>
      </c>
      <c r="F6" s="53">
        <v>3.2</v>
      </c>
      <c r="G6" s="53">
        <v>32.3</v>
      </c>
      <c r="H6" s="72" t="s">
        <v>310</v>
      </c>
      <c r="I6" s="73">
        <v>4200</v>
      </c>
      <c r="J6" s="73">
        <v>6800</v>
      </c>
      <c r="K6" s="30" t="s">
        <v>1509</v>
      </c>
      <c r="L6" s="54" t="s">
        <v>1510</v>
      </c>
    </row>
    <row r="7" s="63" customFormat="1" ht="40" customHeight="1" spans="1:12">
      <c r="A7" s="14">
        <v>5</v>
      </c>
      <c r="B7" s="14" t="str">
        <f>_xlfn.DISPIMG("ID_4A55488DBDAD49579EB233663CB69660",1)</f>
        <v>=DISPIMG("ID_4A55488DBDAD49579EB233663CB69660",1)</v>
      </c>
      <c r="C7" s="14" t="s">
        <v>1511</v>
      </c>
      <c r="D7" s="14">
        <v>268654630</v>
      </c>
      <c r="E7" s="56" t="s">
        <v>1512</v>
      </c>
      <c r="F7" s="53">
        <v>20.8</v>
      </c>
      <c r="G7" s="53">
        <v>181.1</v>
      </c>
      <c r="H7" s="72" t="s">
        <v>29</v>
      </c>
      <c r="I7" s="73">
        <v>15000</v>
      </c>
      <c r="J7" s="73">
        <v>22000</v>
      </c>
      <c r="K7" s="30" t="s">
        <v>1513</v>
      </c>
      <c r="L7" s="54" t="s">
        <v>1514</v>
      </c>
    </row>
    <row r="8" s="63" customFormat="1" ht="40" customHeight="1" spans="1:12">
      <c r="A8" s="14">
        <v>6</v>
      </c>
      <c r="B8" s="14" t="str">
        <f>_xlfn.DISPIMG("ID_612B44CB1D6848CBB0234577403521E6",1)</f>
        <v>=DISPIMG("ID_612B44CB1D6848CBB0234577403521E6",1)</v>
      </c>
      <c r="C8" s="14" t="s">
        <v>431</v>
      </c>
      <c r="D8" s="56" t="s">
        <v>1515</v>
      </c>
      <c r="E8" s="14" t="s">
        <v>1516</v>
      </c>
      <c r="F8" s="53">
        <v>20.9</v>
      </c>
      <c r="G8" s="53">
        <v>470.2</v>
      </c>
      <c r="H8" s="72" t="s">
        <v>29</v>
      </c>
      <c r="I8" s="73">
        <v>25000</v>
      </c>
      <c r="J8" s="73">
        <v>35000</v>
      </c>
      <c r="K8" s="30" t="s">
        <v>1517</v>
      </c>
      <c r="L8" s="54" t="s">
        <v>1518</v>
      </c>
    </row>
    <row r="9" s="63" customFormat="1" ht="40" customHeight="1" spans="1:12">
      <c r="A9" s="14">
        <v>7</v>
      </c>
      <c r="B9" s="14" t="str">
        <f>_xlfn.DISPIMG("ID_F06865DBFF3A40E4A8DAD924A5EB7F75",1)</f>
        <v>=DISPIMG("ID_F06865DBFF3A40E4A8DAD924A5EB7F75",1)</v>
      </c>
      <c r="C9" s="14" t="s">
        <v>487</v>
      </c>
      <c r="D9" s="14">
        <v>384641634</v>
      </c>
      <c r="E9" s="56" t="s">
        <v>1519</v>
      </c>
      <c r="F9" s="53">
        <v>32.3</v>
      </c>
      <c r="G9" s="53">
        <v>283.7</v>
      </c>
      <c r="H9" s="72" t="s">
        <v>29</v>
      </c>
      <c r="I9" s="73">
        <v>17984</v>
      </c>
      <c r="J9" s="73">
        <v>20437</v>
      </c>
      <c r="K9" s="74" t="s">
        <v>1520</v>
      </c>
      <c r="L9" s="75" t="s">
        <v>1521</v>
      </c>
    </row>
    <row r="10" s="63" customFormat="1" ht="40" customHeight="1" spans="1:12">
      <c r="A10" s="14">
        <v>8</v>
      </c>
      <c r="B10" s="14" t="str">
        <f>_xlfn.DISPIMG("ID_BDFF3AF9C2294AA489B20ABC23BFEC80",1)</f>
        <v>=DISPIMG("ID_BDFF3AF9C2294AA489B20ABC23BFEC80",1)</v>
      </c>
      <c r="C10" s="14" t="s">
        <v>104</v>
      </c>
      <c r="D10" s="56" t="s">
        <v>1522</v>
      </c>
      <c r="E10" s="14" t="s">
        <v>1523</v>
      </c>
      <c r="F10" s="53">
        <v>189.6</v>
      </c>
      <c r="G10" s="53">
        <v>1559.6</v>
      </c>
      <c r="H10" s="72" t="s">
        <v>29</v>
      </c>
      <c r="I10" s="73">
        <v>35000</v>
      </c>
      <c r="J10" s="73">
        <v>50000</v>
      </c>
      <c r="K10" s="30" t="s">
        <v>1524</v>
      </c>
      <c r="L10" s="54" t="s">
        <v>1525</v>
      </c>
    </row>
    <row r="11" s="63" customFormat="1" ht="40" customHeight="1" spans="1:12">
      <c r="A11" s="14">
        <v>9</v>
      </c>
      <c r="B11" s="14" t="str">
        <f>_xlfn.DISPIMG("ID_9D4BCA200A3A4EB8A0D73854126E75BE",1)</f>
        <v>=DISPIMG("ID_9D4BCA200A3A4EB8A0D73854126E75BE",1)</v>
      </c>
      <c r="C11" s="14" t="s">
        <v>417</v>
      </c>
      <c r="D11" s="14">
        <v>5021647152</v>
      </c>
      <c r="E11" s="56" t="s">
        <v>1526</v>
      </c>
      <c r="F11" s="53">
        <v>200.2</v>
      </c>
      <c r="G11" s="53">
        <v>3608.8</v>
      </c>
      <c r="H11" s="72" t="s">
        <v>29</v>
      </c>
      <c r="I11" s="73" t="s">
        <v>35</v>
      </c>
      <c r="J11" s="73">
        <v>200000</v>
      </c>
      <c r="K11" s="74" t="s">
        <v>1527</v>
      </c>
      <c r="L11" s="75" t="s">
        <v>1528</v>
      </c>
    </row>
    <row r="12" s="63" customFormat="1" ht="40" customHeight="1" spans="1:12">
      <c r="A12" s="14">
        <v>10</v>
      </c>
      <c r="B12" s="14" t="str">
        <f>_xlfn.DISPIMG("ID_1D9773756B9F4E2497E24C113846755A",1)</f>
        <v>=DISPIMG("ID_1D9773756B9F4E2497E24C113846755A",1)</v>
      </c>
      <c r="C12" s="14" t="s">
        <v>159</v>
      </c>
      <c r="D12" s="56">
        <v>9498775645</v>
      </c>
      <c r="E12" s="14" t="s">
        <v>1529</v>
      </c>
      <c r="F12" s="53">
        <v>96.4</v>
      </c>
      <c r="G12" s="53">
        <v>1324.7</v>
      </c>
      <c r="H12" s="72" t="s">
        <v>29</v>
      </c>
      <c r="I12" s="73">
        <v>30000</v>
      </c>
      <c r="J12" s="73">
        <v>48000</v>
      </c>
      <c r="K12" s="30" t="s">
        <v>1530</v>
      </c>
      <c r="L12" s="54" t="s">
        <v>1531</v>
      </c>
    </row>
    <row r="13" s="63" customFormat="1" ht="40" customHeight="1" spans="1:12">
      <c r="A13" s="14">
        <v>11</v>
      </c>
      <c r="B13" s="14" t="str">
        <f>_xlfn.DISPIMG("ID_52B7765ECB614D628FF89AB1A4BD5719",1)</f>
        <v>=DISPIMG("ID_52B7765ECB614D628FF89AB1A4BD5719",1)</v>
      </c>
      <c r="C13" s="14" t="s">
        <v>1532</v>
      </c>
      <c r="D13" s="14">
        <v>734382264</v>
      </c>
      <c r="E13" s="56" t="s">
        <v>1533</v>
      </c>
      <c r="F13" s="53">
        <v>46.9</v>
      </c>
      <c r="G13" s="53">
        <v>376.7</v>
      </c>
      <c r="H13" s="72" t="s">
        <v>29</v>
      </c>
      <c r="I13" s="73">
        <v>25000</v>
      </c>
      <c r="J13" s="73">
        <v>45000</v>
      </c>
      <c r="K13" s="74" t="s">
        <v>1534</v>
      </c>
      <c r="L13" s="75" t="s">
        <v>1535</v>
      </c>
    </row>
    <row r="14" s="63" customFormat="1" ht="40" customHeight="1" spans="1:12">
      <c r="A14" s="14">
        <v>12</v>
      </c>
      <c r="B14" s="14" t="str">
        <f>_xlfn.DISPIMG("ID_1F6039D1EC9A4ED1B5C8363E408EB7BE",1)</f>
        <v>=DISPIMG("ID_1F6039D1EC9A4ED1B5C8363E408EB7BE",1)</v>
      </c>
      <c r="C14" s="14" t="s">
        <v>111</v>
      </c>
      <c r="D14" s="56">
        <v>1036271988</v>
      </c>
      <c r="E14" s="14" t="s">
        <v>1536</v>
      </c>
      <c r="F14" s="53">
        <v>94.3</v>
      </c>
      <c r="G14" s="53">
        <v>689.5</v>
      </c>
      <c r="H14" s="72" t="s">
        <v>29</v>
      </c>
      <c r="I14" s="73">
        <v>30000</v>
      </c>
      <c r="J14" s="73">
        <v>60000</v>
      </c>
      <c r="K14" s="30" t="s">
        <v>1537</v>
      </c>
      <c r="L14" s="54" t="s">
        <v>1538</v>
      </c>
    </row>
    <row r="15" s="63" customFormat="1" ht="40" customHeight="1" spans="1:12">
      <c r="A15" s="14">
        <v>13</v>
      </c>
      <c r="B15" s="14" t="str">
        <f>_xlfn.DISPIMG("ID_C98F879EDC69484D9C5E9A28A1388C45",1)</f>
        <v>=DISPIMG("ID_C98F879EDC69484D9C5E9A28A1388C45",1)</v>
      </c>
      <c r="C15" s="14" t="s">
        <v>424</v>
      </c>
      <c r="D15" s="14">
        <v>610712410</v>
      </c>
      <c r="E15" s="56" t="s">
        <v>1526</v>
      </c>
      <c r="F15" s="53">
        <v>22.1</v>
      </c>
      <c r="G15" s="53">
        <v>180.8</v>
      </c>
      <c r="H15" s="72" t="s">
        <v>29</v>
      </c>
      <c r="I15" s="73">
        <v>11644</v>
      </c>
      <c r="J15" s="73">
        <v>20000</v>
      </c>
      <c r="K15" s="74" t="s">
        <v>1539</v>
      </c>
      <c r="L15" s="75" t="s">
        <v>1540</v>
      </c>
    </row>
    <row r="16" s="63" customFormat="1" ht="40" customHeight="1" spans="1:12">
      <c r="A16" s="14">
        <v>14</v>
      </c>
      <c r="B16" s="14" t="str">
        <f>_xlfn.DISPIMG("ID_86D753D5DE2B472CAA26ACB3512EADAF",1)</f>
        <v>=DISPIMG("ID_86D753D5DE2B472CAA26ACB3512EADAF",1)</v>
      </c>
      <c r="C16" s="14" t="s">
        <v>179</v>
      </c>
      <c r="D16" s="56">
        <v>116774378</v>
      </c>
      <c r="E16" s="14" t="s">
        <v>1541</v>
      </c>
      <c r="F16" s="53">
        <v>18.7</v>
      </c>
      <c r="G16" s="53">
        <v>151.7</v>
      </c>
      <c r="H16" s="72" t="s">
        <v>29</v>
      </c>
      <c r="I16" s="73">
        <v>30000</v>
      </c>
      <c r="J16" s="73">
        <v>45000</v>
      </c>
      <c r="K16" s="30" t="s">
        <v>1542</v>
      </c>
      <c r="L16" s="54" t="s">
        <v>1543</v>
      </c>
    </row>
    <row r="17" s="63" customFormat="1" ht="40" customHeight="1" spans="1:12">
      <c r="A17" s="14">
        <v>15</v>
      </c>
      <c r="B17" s="14" t="str">
        <f>_xlfn.DISPIMG("ID_8565464ED9FB4C05BB0779C94622A42F",1)</f>
        <v>=DISPIMG("ID_8565464ED9FB4C05BB0779C94622A42F",1)</v>
      </c>
      <c r="C17" s="14" t="s">
        <v>1544</v>
      </c>
      <c r="D17" s="14">
        <v>2683818208</v>
      </c>
      <c r="E17" s="56" t="s">
        <v>1545</v>
      </c>
      <c r="F17" s="53">
        <v>15.3</v>
      </c>
      <c r="G17" s="53">
        <v>117.1</v>
      </c>
      <c r="H17" s="72" t="s">
        <v>1546</v>
      </c>
      <c r="I17" s="73">
        <v>10082</v>
      </c>
      <c r="J17" s="73">
        <v>16804</v>
      </c>
      <c r="K17" s="74" t="s">
        <v>1547</v>
      </c>
      <c r="L17" s="75" t="s">
        <v>1548</v>
      </c>
    </row>
    <row r="18" s="63" customFormat="1" ht="40" customHeight="1" spans="1:12">
      <c r="A18" s="14">
        <v>16</v>
      </c>
      <c r="B18" s="14" t="str">
        <f>_xlfn.DISPIMG("ID_28AF013E9BC74A9BB281DFE6F191EB91",1)</f>
        <v>=DISPIMG("ID_28AF013E9BC74A9BB281DFE6F191EB91",1)</v>
      </c>
      <c r="C18" s="14" t="s">
        <v>1549</v>
      </c>
      <c r="D18" s="56">
        <v>1054889287</v>
      </c>
      <c r="E18" s="14" t="s">
        <v>1550</v>
      </c>
      <c r="F18" s="53">
        <v>15.3</v>
      </c>
      <c r="G18" s="53">
        <v>97.6</v>
      </c>
      <c r="H18" s="72" t="s">
        <v>29</v>
      </c>
      <c r="I18" s="73">
        <v>20000</v>
      </c>
      <c r="J18" s="73">
        <v>30000</v>
      </c>
      <c r="K18" s="30" t="s">
        <v>1551</v>
      </c>
      <c r="L18" s="54" t="s">
        <v>1552</v>
      </c>
    </row>
    <row r="19" s="63" customFormat="1" ht="40" customHeight="1" spans="1:12">
      <c r="A19" s="14">
        <v>17</v>
      </c>
      <c r="B19" s="14" t="str">
        <f>_xlfn.DISPIMG("ID_FA8F7ABC3FD04308948A3D7BFA18D1AC",1)</f>
        <v>=DISPIMG("ID_FA8F7ABC3FD04308948A3D7BFA18D1AC",1)</v>
      </c>
      <c r="C19" s="14" t="s">
        <v>145</v>
      </c>
      <c r="D19" s="14">
        <v>9542888505</v>
      </c>
      <c r="E19" s="56" t="s">
        <v>1553</v>
      </c>
      <c r="F19" s="53">
        <v>6.8</v>
      </c>
      <c r="G19" s="53">
        <v>120.5</v>
      </c>
      <c r="H19" s="72" t="s">
        <v>29</v>
      </c>
      <c r="I19" s="73">
        <v>6000</v>
      </c>
      <c r="J19" s="73">
        <v>10000</v>
      </c>
      <c r="K19" s="74" t="s">
        <v>1554</v>
      </c>
      <c r="L19" s="75" t="s">
        <v>1555</v>
      </c>
    </row>
    <row r="20" s="63" customFormat="1" ht="40" customHeight="1" spans="1:12">
      <c r="A20" s="14">
        <v>18</v>
      </c>
      <c r="B20" s="14" t="str">
        <f>_xlfn.DISPIMG("ID_9F98F5572FA143D1A3AA0C7A4A20E102",1)</f>
        <v>=DISPIMG("ID_9F98F5572FA143D1A3AA0C7A4A20E102",1)</v>
      </c>
      <c r="C20" s="14" t="s">
        <v>131</v>
      </c>
      <c r="D20" s="56">
        <v>749565553</v>
      </c>
      <c r="E20" s="14" t="s">
        <v>1556</v>
      </c>
      <c r="F20" s="53">
        <v>37.9</v>
      </c>
      <c r="G20" s="53">
        <v>305.4</v>
      </c>
      <c r="H20" s="72" t="s">
        <v>29</v>
      </c>
      <c r="I20" s="73">
        <v>50000</v>
      </c>
      <c r="J20" s="73">
        <v>88000</v>
      </c>
      <c r="K20" s="30" t="s">
        <v>1557</v>
      </c>
      <c r="L20" s="54" t="s">
        <v>1558</v>
      </c>
    </row>
    <row r="21" s="63" customFormat="1" ht="40" customHeight="1" spans="1:12">
      <c r="A21" s="14">
        <v>20</v>
      </c>
      <c r="B21" s="14" t="str">
        <f>_xlfn.DISPIMG("ID_45364279DDF94FE1A6F8998A67BC42D7",1)</f>
        <v>=DISPIMG("ID_45364279DDF94FE1A6F8998A67BC42D7",1)</v>
      </c>
      <c r="C21" s="14" t="s">
        <v>510</v>
      </c>
      <c r="D21" s="56">
        <v>979988831</v>
      </c>
      <c r="E21" s="14" t="s">
        <v>1559</v>
      </c>
      <c r="F21" s="53">
        <v>20.6</v>
      </c>
      <c r="G21" s="53">
        <v>237.4</v>
      </c>
      <c r="H21" s="72" t="s">
        <v>29</v>
      </c>
      <c r="I21" s="73">
        <v>20000</v>
      </c>
      <c r="J21" s="73">
        <v>25000</v>
      </c>
      <c r="K21" s="30" t="s">
        <v>1560</v>
      </c>
      <c r="L21" s="54" t="s">
        <v>1561</v>
      </c>
    </row>
    <row r="22" s="63" customFormat="1" ht="40" customHeight="1" spans="1:12">
      <c r="A22" s="14">
        <v>21</v>
      </c>
      <c r="B22" s="14" t="str">
        <f>_xlfn.DISPIMG("ID_84004700788346389F1F6AFA69A290F1",1)</f>
        <v>=DISPIMG("ID_84004700788346389F1F6AFA69A290F1",1)</v>
      </c>
      <c r="C22" s="14" t="s">
        <v>1562</v>
      </c>
      <c r="D22" s="14">
        <v>802736996</v>
      </c>
      <c r="E22" s="56" t="s">
        <v>1563</v>
      </c>
      <c r="F22" s="53">
        <v>23.3</v>
      </c>
      <c r="G22" s="53">
        <v>351.2</v>
      </c>
      <c r="H22" s="72" t="s">
        <v>29</v>
      </c>
      <c r="I22" s="75">
        <v>30000</v>
      </c>
      <c r="J22" s="75">
        <v>65000</v>
      </c>
      <c r="K22" s="74" t="s">
        <v>1564</v>
      </c>
      <c r="L22" s="75" t="s">
        <v>1565</v>
      </c>
    </row>
    <row r="23" s="63" customFormat="1" ht="40" customHeight="1" spans="1:12">
      <c r="A23" s="14">
        <v>22</v>
      </c>
      <c r="B23" s="14" t="str">
        <f>_xlfn.DISPIMG("ID_F8CCD902B84F41B2811EBD1982EFEAAB",1)</f>
        <v>=DISPIMG("ID_F8CCD902B84F41B2811EBD1982EFEAAB",1)</v>
      </c>
      <c r="C23" s="14" t="s">
        <v>334</v>
      </c>
      <c r="D23" s="56">
        <v>740720709</v>
      </c>
      <c r="E23" s="14" t="s">
        <v>1566</v>
      </c>
      <c r="F23" s="53">
        <v>22.4</v>
      </c>
      <c r="G23" s="53">
        <v>146.5</v>
      </c>
      <c r="H23" s="72" t="s">
        <v>29</v>
      </c>
      <c r="I23" s="73">
        <v>28000</v>
      </c>
      <c r="J23" s="73">
        <v>45000</v>
      </c>
      <c r="K23" s="30" t="s">
        <v>1567</v>
      </c>
      <c r="L23" s="54" t="s">
        <v>1568</v>
      </c>
    </row>
    <row r="24" s="63" customFormat="1" ht="40" customHeight="1" spans="1:12">
      <c r="A24" s="14">
        <v>23</v>
      </c>
      <c r="B24" s="14" t="str">
        <f>_xlfn.DISPIMG("ID_0D2371F7C1564FCCBC9A2780976F2A2F",1)</f>
        <v>=DISPIMG("ID_0D2371F7C1564FCCBC9A2780976F2A2F",1)</v>
      </c>
      <c r="C24" s="14" t="s">
        <v>1569</v>
      </c>
      <c r="D24" s="14">
        <v>241012004</v>
      </c>
      <c r="E24" s="56" t="s">
        <v>1570</v>
      </c>
      <c r="F24" s="53">
        <v>18.1</v>
      </c>
      <c r="G24" s="53">
        <v>86.8</v>
      </c>
      <c r="H24" s="72" t="s">
        <v>29</v>
      </c>
      <c r="I24" s="73">
        <v>100000</v>
      </c>
      <c r="J24" s="73">
        <v>148000</v>
      </c>
      <c r="K24" s="74" t="s">
        <v>1571</v>
      </c>
      <c r="L24" s="75" t="s">
        <v>1572</v>
      </c>
    </row>
    <row r="25" s="63" customFormat="1" ht="40" customHeight="1" spans="1:12">
      <c r="A25" s="14">
        <v>24</v>
      </c>
      <c r="B25" s="14" t="str">
        <f>_xlfn.DISPIMG("ID_C63D8BEF69054299BD99EFFB82F2FA85",1)</f>
        <v>=DISPIMG("ID_C63D8BEF69054299BD99EFFB82F2FA85",1)</v>
      </c>
      <c r="C25" s="14" t="s">
        <v>1573</v>
      </c>
      <c r="D25" s="56" t="s">
        <v>1574</v>
      </c>
      <c r="E25" s="14" t="s">
        <v>1575</v>
      </c>
      <c r="F25" s="53">
        <v>12</v>
      </c>
      <c r="G25" s="53">
        <v>44.9</v>
      </c>
      <c r="H25" s="72" t="s">
        <v>472</v>
      </c>
      <c r="I25" s="73">
        <v>25000</v>
      </c>
      <c r="J25" s="73">
        <v>40000</v>
      </c>
      <c r="K25" s="30" t="s">
        <v>1576</v>
      </c>
      <c r="L25" s="54" t="s">
        <v>1577</v>
      </c>
    </row>
    <row r="26" s="63" customFormat="1" ht="40" customHeight="1" spans="1:12">
      <c r="A26" s="14">
        <v>25</v>
      </c>
      <c r="B26" s="14" t="str">
        <f>_xlfn.DISPIMG("ID_BD7D2AE1FEEA4B539B8A02E17754BB63",1)</f>
        <v>=DISPIMG("ID_BD7D2AE1FEEA4B539B8A02E17754BB63",1)</v>
      </c>
      <c r="C26" s="14" t="s">
        <v>372</v>
      </c>
      <c r="D26" s="14" t="s">
        <v>1578</v>
      </c>
      <c r="E26" s="56" t="s">
        <v>1579</v>
      </c>
      <c r="F26" s="53">
        <v>7.4</v>
      </c>
      <c r="G26" s="53">
        <v>53.9</v>
      </c>
      <c r="H26" s="72" t="s">
        <v>29</v>
      </c>
      <c r="I26" s="73">
        <v>8000</v>
      </c>
      <c r="J26" s="73">
        <v>12000</v>
      </c>
      <c r="K26" s="74" t="s">
        <v>1580</v>
      </c>
      <c r="L26" s="75" t="s">
        <v>1581</v>
      </c>
    </row>
    <row r="27" s="63" customFormat="1" ht="40" customHeight="1" spans="1:12">
      <c r="A27" s="14">
        <v>26</v>
      </c>
      <c r="B27" s="14" t="str">
        <f>_xlfn.DISPIMG("ID_BF95F8059F5643C4B210BE2FB3FC7D2A",1)</f>
        <v>=DISPIMG("ID_BF95F8059F5643C4B210BE2FB3FC7D2A",1)</v>
      </c>
      <c r="C27" s="14" t="s">
        <v>570</v>
      </c>
      <c r="D27" s="56" t="s">
        <v>1582</v>
      </c>
      <c r="E27" s="14" t="s">
        <v>1583</v>
      </c>
      <c r="F27" s="53">
        <v>0.82</v>
      </c>
      <c r="G27" s="53">
        <v>4.7</v>
      </c>
      <c r="H27" s="72" t="s">
        <v>29</v>
      </c>
      <c r="I27" s="73" t="s">
        <v>35</v>
      </c>
      <c r="J27" s="73">
        <v>50000</v>
      </c>
      <c r="K27" s="30" t="s">
        <v>1584</v>
      </c>
      <c r="L27" s="75" t="s">
        <v>1585</v>
      </c>
    </row>
    <row r="28" s="63" customFormat="1" ht="40" customHeight="1" spans="1:12">
      <c r="A28" s="14">
        <v>27</v>
      </c>
      <c r="B28" s="14" t="str">
        <f>_xlfn.DISPIMG("ID_183D2C17EBC3467F9F312E51A85A6350",1)</f>
        <v>=DISPIMG("ID_183D2C17EBC3467F9F312E51A85A6350",1)</v>
      </c>
      <c r="C28" s="14" t="s">
        <v>1586</v>
      </c>
      <c r="D28" s="14">
        <v>1057334689</v>
      </c>
      <c r="E28" s="56" t="s">
        <v>1587</v>
      </c>
      <c r="F28" s="53">
        <v>76.5</v>
      </c>
      <c r="G28" s="53">
        <v>395</v>
      </c>
      <c r="H28" s="72" t="s">
        <v>29</v>
      </c>
      <c r="I28" s="73">
        <v>15000</v>
      </c>
      <c r="J28" s="73">
        <v>43000</v>
      </c>
      <c r="K28" s="74" t="s">
        <v>1588</v>
      </c>
      <c r="L28" s="75" t="s">
        <v>1589</v>
      </c>
    </row>
    <row r="29" s="63" customFormat="1" ht="40" customHeight="1" spans="1:12">
      <c r="A29" s="14">
        <v>28</v>
      </c>
      <c r="B29" s="12" t="str">
        <f>_xlfn.DISPIMG("ID_40729C90AA504E43B7F3045BA84F64C8",1)</f>
        <v>=DISPIMG("ID_40729C90AA504E43B7F3045BA84F64C8",1)</v>
      </c>
      <c r="C29" s="14" t="s">
        <v>1203</v>
      </c>
      <c r="D29" s="14">
        <v>884990145</v>
      </c>
      <c r="E29" s="56" t="s">
        <v>1590</v>
      </c>
      <c r="F29" s="53">
        <v>147.9</v>
      </c>
      <c r="G29" s="53">
        <v>1586.3</v>
      </c>
      <c r="H29" s="10" t="s">
        <v>310</v>
      </c>
      <c r="I29" s="73">
        <v>96000</v>
      </c>
      <c r="J29" s="73">
        <v>120000</v>
      </c>
      <c r="K29" s="30" t="s">
        <v>1591</v>
      </c>
      <c r="L29" s="54" t="s">
        <v>1592</v>
      </c>
    </row>
    <row r="30" s="63" customFormat="1" ht="40" customHeight="1" spans="1:12">
      <c r="A30" s="14">
        <v>29</v>
      </c>
      <c r="B30" s="14" t="str">
        <f>_xlfn.DISPIMG("ID_94D316B1999A441984C5D2BFC1BE6FF4",1)</f>
        <v>=DISPIMG("ID_94D316B1999A441984C5D2BFC1BE6FF4",1)</v>
      </c>
      <c r="C30" s="14" t="s">
        <v>1269</v>
      </c>
      <c r="D30" s="56" t="s">
        <v>1593</v>
      </c>
      <c r="E30" s="56" t="s">
        <v>1594</v>
      </c>
      <c r="F30" s="53">
        <v>125.3</v>
      </c>
      <c r="G30" s="53">
        <v>1459</v>
      </c>
      <c r="H30" s="72" t="s">
        <v>1275</v>
      </c>
      <c r="I30" s="73">
        <v>68000</v>
      </c>
      <c r="J30" s="73">
        <v>78000</v>
      </c>
      <c r="K30" s="30" t="s">
        <v>1595</v>
      </c>
      <c r="L30" s="30" t="s">
        <v>1596</v>
      </c>
    </row>
    <row r="31" s="63" customFormat="1" ht="40" customHeight="1" spans="1:12">
      <c r="A31" s="14">
        <v>30</v>
      </c>
      <c r="B31" s="30" t="str">
        <f>_xlfn.DISPIMG("ID_659725E2044440AC98B018E5EF985A4F",1)</f>
        <v>=DISPIMG("ID_659725E2044440AC98B018E5EF985A4F",1)</v>
      </c>
      <c r="C31" s="14" t="s">
        <v>45</v>
      </c>
      <c r="D31" s="14">
        <v>498651070</v>
      </c>
      <c r="E31" s="56" t="s">
        <v>1594</v>
      </c>
      <c r="F31" s="53">
        <v>74.2</v>
      </c>
      <c r="G31" s="53">
        <v>820.1</v>
      </c>
      <c r="H31" s="10" t="s">
        <v>1597</v>
      </c>
      <c r="I31" s="75">
        <v>160000</v>
      </c>
      <c r="J31" s="75">
        <v>190000</v>
      </c>
      <c r="K31" s="75" t="s">
        <v>1598</v>
      </c>
      <c r="L31" s="75" t="s">
        <v>1599</v>
      </c>
    </row>
    <row r="32" s="63" customFormat="1" ht="40" customHeight="1" spans="1:12">
      <c r="A32" s="14">
        <v>31</v>
      </c>
      <c r="B32" s="14" t="str">
        <f>_xlfn.DISPIMG("ID_80C9861D17B845F1B0C724F2DB726586",1)</f>
        <v>=DISPIMG("ID_80C9861D17B845F1B0C724F2DB726586",1)</v>
      </c>
      <c r="C32" s="14" t="s">
        <v>352</v>
      </c>
      <c r="D32" s="56">
        <v>859489967</v>
      </c>
      <c r="E32" s="56" t="s">
        <v>1600</v>
      </c>
      <c r="F32" s="53">
        <v>6</v>
      </c>
      <c r="G32" s="53">
        <v>86.8</v>
      </c>
      <c r="H32" s="72" t="s">
        <v>29</v>
      </c>
      <c r="I32" s="73">
        <v>4000</v>
      </c>
      <c r="J32" s="73">
        <v>6800</v>
      </c>
      <c r="K32" s="30" t="s">
        <v>1601</v>
      </c>
      <c r="L32" s="30" t="s">
        <v>1602</v>
      </c>
    </row>
    <row r="33" s="63" customFormat="1" ht="40" customHeight="1" spans="1:12">
      <c r="A33" s="14">
        <v>32</v>
      </c>
      <c r="B33" s="12" t="str">
        <f>_xlfn.DISPIMG("ID_B1795C0DC3FD4663ABD5DF9C682C22A7",1)</f>
        <v>=DISPIMG("ID_B1795C0DC3FD4663ABD5DF9C682C22A7",1)</v>
      </c>
      <c r="C33" s="14" t="s">
        <v>1603</v>
      </c>
      <c r="D33" s="14">
        <v>1180596864</v>
      </c>
      <c r="E33" s="56" t="s">
        <v>1604</v>
      </c>
      <c r="F33" s="53">
        <v>2.2</v>
      </c>
      <c r="G33" s="53">
        <v>31.3</v>
      </c>
      <c r="H33" s="10" t="s">
        <v>29</v>
      </c>
      <c r="I33" s="73">
        <v>4000</v>
      </c>
      <c r="J33" s="73">
        <v>26000</v>
      </c>
      <c r="K33" s="30" t="s">
        <v>1605</v>
      </c>
      <c r="L33" s="54" t="s">
        <v>1606</v>
      </c>
    </row>
    <row r="34" s="63" customFormat="1" ht="40" customHeight="1" spans="1:12">
      <c r="A34" s="14">
        <v>33</v>
      </c>
      <c r="B34" s="14" t="str">
        <f>_xlfn.DISPIMG("ID_CF3E9C04E2EB483DB964FAB1C49DFD49",1)</f>
        <v>=DISPIMG("ID_CF3E9C04E2EB483DB964FAB1C49DFD49",1)</v>
      </c>
      <c r="C34" s="14" t="s">
        <v>97</v>
      </c>
      <c r="D34" s="56">
        <v>245666155</v>
      </c>
      <c r="E34" s="56" t="s">
        <v>1607</v>
      </c>
      <c r="F34" s="53">
        <v>27.7</v>
      </c>
      <c r="G34" s="53">
        <v>322</v>
      </c>
      <c r="H34" s="72" t="s">
        <v>29</v>
      </c>
      <c r="I34" s="73">
        <v>28000</v>
      </c>
      <c r="J34" s="73">
        <v>38000</v>
      </c>
      <c r="K34" s="30" t="s">
        <v>1608</v>
      </c>
      <c r="L34" s="30" t="s">
        <v>1609</v>
      </c>
    </row>
    <row r="35" s="63" customFormat="1" ht="40" customHeight="1" spans="1:12">
      <c r="A35" s="14">
        <v>34</v>
      </c>
      <c r="B35" s="12" t="str">
        <f>_xlfn.DISPIMG("ID_3DC8C9DC7D2A40A182F096AE2C13FE48",1)</f>
        <v>=DISPIMG("ID_3DC8C9DC7D2A40A182F096AE2C13FE48",1)</v>
      </c>
      <c r="C35" s="14" t="s">
        <v>1610</v>
      </c>
      <c r="D35" s="14">
        <v>345792259</v>
      </c>
      <c r="E35" s="56" t="s">
        <v>1611</v>
      </c>
      <c r="F35" s="53">
        <v>18</v>
      </c>
      <c r="G35" s="53">
        <v>120.5</v>
      </c>
      <c r="H35" s="10" t="s">
        <v>29</v>
      </c>
      <c r="I35" s="73">
        <v>10000</v>
      </c>
      <c r="J35" s="73">
        <v>68000</v>
      </c>
      <c r="K35" s="30" t="s">
        <v>1612</v>
      </c>
      <c r="L35" s="54" t="s">
        <v>1613</v>
      </c>
    </row>
    <row r="36" s="63" customFormat="1" ht="40" customHeight="1" spans="1:12">
      <c r="A36" s="14">
        <v>35</v>
      </c>
      <c r="B36" s="12" t="str">
        <f>_xlfn.DISPIMG("ID_1342947BE7894E3E8205ACD75702691A",1)</f>
        <v>=DISPIMG("ID_1342947BE7894E3E8205ACD75702691A",1)</v>
      </c>
      <c r="C36" s="14" t="s">
        <v>23</v>
      </c>
      <c r="D36" s="14">
        <v>2901261441</v>
      </c>
      <c r="E36" s="56" t="s">
        <v>1614</v>
      </c>
      <c r="F36" s="53">
        <v>151.9</v>
      </c>
      <c r="G36" s="53">
        <v>842.2</v>
      </c>
      <c r="H36" s="72" t="s">
        <v>29</v>
      </c>
      <c r="I36" s="73">
        <v>150000</v>
      </c>
      <c r="J36" s="73" t="s">
        <v>1615</v>
      </c>
      <c r="K36" s="30" t="s">
        <v>1616</v>
      </c>
      <c r="L36" s="54" t="s">
        <v>1617</v>
      </c>
    </row>
    <row r="37" s="63" customFormat="1" ht="40" customHeight="1" spans="1:12">
      <c r="A37" s="14">
        <v>36</v>
      </c>
      <c r="B37" s="12" t="str">
        <f>_xlfn.DISPIMG("ID_D9CE992367B2406F818344C9598E8010",1)</f>
        <v>=DISPIMG("ID_D9CE992367B2406F818344C9598E8010",1)</v>
      </c>
      <c r="C37" s="14" t="s">
        <v>473</v>
      </c>
      <c r="D37" s="14">
        <v>738929455</v>
      </c>
      <c r="E37" s="56" t="s">
        <v>1618</v>
      </c>
      <c r="F37" s="53">
        <v>2.5</v>
      </c>
      <c r="G37" s="53">
        <v>26.8</v>
      </c>
      <c r="H37" s="72" t="s">
        <v>29</v>
      </c>
      <c r="I37" s="73">
        <v>3000</v>
      </c>
      <c r="J37" s="73">
        <v>6000</v>
      </c>
      <c r="K37" s="30" t="s">
        <v>1619</v>
      </c>
      <c r="L37" s="54" t="s">
        <v>1620</v>
      </c>
    </row>
    <row r="38" s="63" customFormat="1" ht="40" customHeight="1" spans="1:12">
      <c r="A38" s="14">
        <v>37</v>
      </c>
      <c r="B38" s="14" t="str">
        <f>_xlfn.DISPIMG("ID_1B204D0DF25F4BA7A08167829A9F3C07",1)</f>
        <v>=DISPIMG("ID_1B204D0DF25F4BA7A08167829A9F3C07",1)</v>
      </c>
      <c r="C38" s="14" t="s">
        <v>641</v>
      </c>
      <c r="D38" s="56" t="s">
        <v>1621</v>
      </c>
      <c r="E38" s="56" t="s">
        <v>1622</v>
      </c>
      <c r="F38" s="53">
        <v>10.6</v>
      </c>
      <c r="G38" s="53">
        <v>100.6</v>
      </c>
      <c r="H38" s="72" t="s">
        <v>29</v>
      </c>
      <c r="I38" s="73">
        <v>5000</v>
      </c>
      <c r="J38" s="73">
        <v>8000</v>
      </c>
      <c r="K38" s="54" t="s">
        <v>1623</v>
      </c>
      <c r="L38" s="54" t="s">
        <v>1624</v>
      </c>
    </row>
    <row r="39" s="63" customFormat="1" ht="40" customHeight="1" spans="1:12">
      <c r="A39" s="14">
        <v>38</v>
      </c>
      <c r="B39" s="55" t="str">
        <f>_xlfn.DISPIMG("ID_C180EAF4349344B8B47021073FD519F3",1)</f>
        <v>=DISPIMG("ID_C180EAF4349344B8B47021073FD519F3",1)</v>
      </c>
      <c r="C39" s="56" t="s">
        <v>65</v>
      </c>
      <c r="D39" s="14">
        <v>1598153984</v>
      </c>
      <c r="E39" s="56" t="s">
        <v>1625</v>
      </c>
      <c r="F39" s="53">
        <v>3.3</v>
      </c>
      <c r="G39" s="53">
        <v>43</v>
      </c>
      <c r="H39" s="72" t="s">
        <v>29</v>
      </c>
      <c r="I39" s="73">
        <v>8000</v>
      </c>
      <c r="J39" s="73">
        <v>10000</v>
      </c>
      <c r="K39" s="30" t="s">
        <v>1626</v>
      </c>
      <c r="L39" s="30" t="s">
        <v>1627</v>
      </c>
    </row>
    <row r="40" s="63" customFormat="1" ht="40" customHeight="1" spans="1:12">
      <c r="A40" s="14">
        <v>39</v>
      </c>
      <c r="B40" s="14" t="str">
        <f>_xlfn.DISPIMG("ID_98E9F40190D140AF8D418DA5B73C904E",1)</f>
        <v>=DISPIMG("ID_98E9F40190D140AF8D418DA5B73C904E",1)</v>
      </c>
      <c r="C40" s="14" t="s">
        <v>220</v>
      </c>
      <c r="D40" s="14">
        <v>9514015310</v>
      </c>
      <c r="E40" s="56" t="s">
        <v>1628</v>
      </c>
      <c r="F40" s="53">
        <v>10.9</v>
      </c>
      <c r="G40" s="53">
        <v>57.6</v>
      </c>
      <c r="H40" s="72" t="s">
        <v>29</v>
      </c>
      <c r="I40" s="73">
        <v>15000</v>
      </c>
      <c r="J40" s="73">
        <v>30000</v>
      </c>
      <c r="K40" s="30" t="s">
        <v>1629</v>
      </c>
      <c r="L40" s="54" t="s">
        <v>1630</v>
      </c>
    </row>
    <row r="41" s="63" customFormat="1" ht="40" customHeight="1" spans="1:12">
      <c r="A41" s="14">
        <v>40</v>
      </c>
      <c r="B41" s="12" t="str">
        <f>_xlfn.DISPIMG("ID_82BAEAD4A8B04B6A86EA0B945ACFB8ED",1)</f>
        <v>=DISPIMG("ID_82BAEAD4A8B04B6A86EA0B945ACFB8ED",1)</v>
      </c>
      <c r="C41" s="10" t="s">
        <v>1631</v>
      </c>
      <c r="D41" s="10">
        <v>117956154</v>
      </c>
      <c r="E41" s="56" t="s">
        <v>1628</v>
      </c>
      <c r="F41" s="53">
        <v>1.5</v>
      </c>
      <c r="G41" s="53">
        <v>5.2</v>
      </c>
      <c r="H41" s="72" t="s">
        <v>29</v>
      </c>
      <c r="I41" s="73">
        <v>52000</v>
      </c>
      <c r="J41" s="73">
        <v>52000</v>
      </c>
      <c r="K41" s="30" t="s">
        <v>1632</v>
      </c>
      <c r="L41" s="54" t="s">
        <v>1633</v>
      </c>
    </row>
    <row r="42" s="63" customFormat="1" ht="40" customHeight="1" spans="1:12">
      <c r="A42" s="14">
        <v>41</v>
      </c>
      <c r="B42" s="12" t="str">
        <f>_xlfn.DISPIMG("ID_AAD41A3608BA499BB3B2FD1402694A71",1)</f>
        <v>=DISPIMG("ID_AAD41A3608BA499BB3B2FD1402694A71",1)</v>
      </c>
      <c r="C42" s="14" t="s">
        <v>1634</v>
      </c>
      <c r="D42" s="14">
        <v>116310128</v>
      </c>
      <c r="E42" s="56" t="s">
        <v>219</v>
      </c>
      <c r="F42" s="53">
        <v>2.7</v>
      </c>
      <c r="G42" s="53">
        <v>9</v>
      </c>
      <c r="H42" s="72" t="s">
        <v>29</v>
      </c>
      <c r="I42" s="73">
        <v>8000</v>
      </c>
      <c r="J42" s="73">
        <v>15000</v>
      </c>
      <c r="K42" s="30" t="s">
        <v>1635</v>
      </c>
      <c r="L42" s="54" t="s">
        <v>1636</v>
      </c>
    </row>
    <row r="43" s="63" customFormat="1" ht="40" customHeight="1" spans="1:12">
      <c r="A43" s="14">
        <v>42</v>
      </c>
      <c r="B43" s="12" t="str">
        <f>_xlfn.DISPIMG("ID_31BDFBC9D72246ECAA6021AAAD17785C",1)</f>
        <v>=DISPIMG("ID_31BDFBC9D72246ECAA6021AAAD17785C",1)</v>
      </c>
      <c r="C43" s="10" t="s">
        <v>1637</v>
      </c>
      <c r="D43" s="10">
        <v>6764017209</v>
      </c>
      <c r="E43" s="56" t="s">
        <v>219</v>
      </c>
      <c r="F43" s="53">
        <v>2.9</v>
      </c>
      <c r="G43" s="53">
        <v>20.2</v>
      </c>
      <c r="H43" s="72" t="s">
        <v>29</v>
      </c>
      <c r="I43" s="73">
        <v>8000</v>
      </c>
      <c r="J43" s="73">
        <v>15000</v>
      </c>
      <c r="K43" s="30" t="s">
        <v>1638</v>
      </c>
      <c r="L43" s="30" t="s">
        <v>1639</v>
      </c>
    </row>
    <row r="44" s="63" customFormat="1" ht="40" customHeight="1" spans="1:12">
      <c r="A44" s="20">
        <v>43</v>
      </c>
      <c r="B44" s="18" t="str">
        <f>_xlfn.DISPIMG("ID_F652C207402A4EFB961D0799CB123FE5",1)</f>
        <v>=DISPIMG("ID_F652C207402A4EFB961D0799CB123FE5",1)</v>
      </c>
      <c r="C44" s="20" t="s">
        <v>1640</v>
      </c>
      <c r="D44" s="20" t="s">
        <v>1641</v>
      </c>
      <c r="E44" s="76" t="s">
        <v>219</v>
      </c>
      <c r="F44" s="57">
        <v>1.7</v>
      </c>
      <c r="G44" s="57">
        <v>20.3</v>
      </c>
      <c r="H44" s="77" t="s">
        <v>29</v>
      </c>
      <c r="I44" s="78">
        <v>8000</v>
      </c>
      <c r="J44" s="78">
        <v>15000</v>
      </c>
      <c r="K44" s="35" t="s">
        <v>1642</v>
      </c>
      <c r="L44" s="58" t="s">
        <v>1643</v>
      </c>
    </row>
  </sheetData>
  <autoFilter xmlns:etc="http://www.wps.cn/officeDocument/2017/etCustomData" ref="A2:L44" etc:filterBottomFollowUsedRange="0">
    <extLst/>
  </autoFilter>
  <mergeCells count="1">
    <mergeCell ref="A1:L1"/>
  </mergeCells>
  <hyperlinks>
    <hyperlink ref="K10" r:id="rId2" display="https://www.xiaohongshu.com/user/profile/5cb427010000000017018af8?language=zh-CN"/>
    <hyperlink ref="K6" r:id="rId3" display="https://www.xiaohongshu.com/user/profile/5b001a854eacab46d3308d84?language=zh-CN"/>
    <hyperlink ref="K21" r:id="rId4" display="https://www.xiaohongshu.com/user/profile/5c886d4a000000001103062a?language=zh-CN" tooltip="https://www.xiaohongshu.com/user/profile/5c886d4a000000001103062a?language=zh-CN"/>
    <hyperlink ref="K14" r:id="rId5" display="https://www.xiaohongshu.com/user/profile/5fbf55ac00000000010054ec?language=zh-CN"/>
    <hyperlink ref="K12" r:id="rId6" display="https://www.xiaohongshu.com/user/profile/601d48c2000000000101e66a?language=zh-CN"/>
    <hyperlink ref="K34" r:id="rId7" display="https://www.xiaohongshu.com/user/profile/5f508cb8000000000100baa4?language=zh-CN"/>
    <hyperlink ref="K24" r:id="rId8" display="https://www.xiaohongshu.com/user/profile/5f2e0669000000000101c68b?language=zh-CN"/>
    <hyperlink ref="K18" r:id="rId9" display="https://www.xiaohongshu.com/user/profile/5fa362a30000000001000747?language=zh-CN"/>
    <hyperlink ref="K35" r:id="rId10" display="https://www.xiaohongshu.com/user/profile/5ed4909b0000000001002d4f?language=zh-CN"/>
    <hyperlink ref="K40" r:id="rId11" display="https://www.xiaohongshu.com/user/profile/612f5616000000000201db0b?language=zh-CN"/>
    <hyperlink ref="K26" r:id="rId12" display="https://www.xiaohongshu.co&#10;m/user/profile/5b4f5fcb11&#10;be106513a09b1c" tooltip="https://www.xiaohongshu.com/user/profile/5b4f5fcb11be106513a09b1c"/>
    <hyperlink ref="K4" r:id="rId13" display="https://www.xiaohongshu.com/user/profile/61a60fe70000000010005673?xhsshare=CopyLink&amp;appuid=5abb1ddc4eacab7df3804e90&amp;apptime=1646106950"/>
    <hyperlink ref="K22" r:id="rId14" display="https://www.xiaohongshu.com/user/profile/5a9e4fd2e8ac2b28058cc6bc?xhsshare=CopyLink&amp;appuid=5bb0616f7d87110001b9d058&amp;apptime=1660629996"/>
    <hyperlink ref="K36" r:id="rId15" display="https://www.xiaohongshu.com/user/profile/63427e74000000001802fe3e?xhsshare=CopyLink&amp;appuid=5f6887c9000000000100b2fc&amp;apptime=1669968325"/>
    <hyperlink ref="K41" r:id="rId16" display="https://www.xiaohongshu.com/user/profile/5b2de90311be1024e027ab8c?xhsshare=CopyLink&amp;appuid=5f6887c9000000000100b2fc&amp;apptime=1679989323"/>
    <hyperlink ref="K16" r:id="rId17" display="https://www.xiaohongshu.com/user/profile/591d50e582ec397ced16b902?xhsshare=CopyLink&amp;appuid=5f6887c9000000000100b2fc&amp;apptime=1682411995"/>
    <hyperlink ref="K33" r:id="rId18" display="https://www.xiaohongshu.com/user/profile/5ff947cb000000000101d8ac?xhsshare=CopyLink&amp;appuid=5f6887c9000000000100b2fc&amp;apptime=1684128014"/>
    <hyperlink ref="K37" r:id="rId19" display="https://www.xiaohongshu.com/user/profile/5f31dd7e00000000010001fa?xhsshare=CopyLink&amp;appuid=5f6887c9000000000100b2fc&amp;apptime=1688612831"/>
    <hyperlink ref="K19" r:id="rId20" display="https://www.xiaohongshu.com/user/profile/60afd8b00000000001008d94?xhsshare=CopyLink&amp;appuid=5f6887c9000000000100b2fc&amp;apptime=1690434083"/>
    <hyperlink ref="K29" r:id="rId21" display="https://www.xiaohongshu.com/user/profile/5f4dde330000000001005ae2?xhsshare=CopyLink&amp;appuid=5f6887c9000000000100b2fc&amp;apptime=1692254448"/>
    <hyperlink ref="K30" r:id="rId22" display="https://www.xiaohongshu.com/user/profile/5fc9c5480000000001004b0e?xhsshare=CopyLink&amp;appuid=5f6887c9000000000100b2fc&amp;apptime=1692700093"/>
    <hyperlink ref="K23" r:id="rId23" display="https://www.xiaohongshu.com/user/profile/5ca7791c000000001703d920?xhsshare=CopyLink&amp;appuid=5f6887c9000000000100b2fc&amp;apptime=1698031379"/>
    <hyperlink ref="K32" r:id="rId24" display="https://www.xiaohongshu.com/user/profile/5f4e07d2000000000101d5eb?xhsshare=CopyLink&amp;appuid=5f6887c9000000000100b2fc&amp;apptime=1699496214"/>
    <hyperlink ref="K7" r:id="rId25" display="https://www.xiaohongshu.com/user/profile/5a026bc94eacab345d40800b?xhsshare=CopyLink&amp;appuid=5f6887c9000000000100b2fc&amp;apptime=1706512965"/>
    <hyperlink ref="K3" r:id="rId26" display="https://www.xiaohongshu.com/user/profile/5d9c4619000000000100b1c0?xhsshare=CopyLink&amp;appuid=5f6887c9000000000100b2fc&amp;apptime=1691991561"/>
    <hyperlink ref="K5" r:id="rId27" display="https://www.xiaohongshu.com/user/profile/5a813a144eacab5b9d72c400?xhsshare=CopyLink&amp;appuid=5f6887c9000000000100b2fc&amp;apptime=1723700841&amp;share_id=704b384e90fa4a349ec425d10d3c571b"/>
    <hyperlink ref="K28" r:id="rId28" display="https://www.xiaohongshu.com/user/profile/5fd1ec020000000001006b13?xhsshare=CopyLink&amp;appuid=5bb0616f7d87110001b9d058&amp;apptime=1660629721"/>
    <hyperlink ref="L30" r:id="rId29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L12" r:id="rId30" display="https://pgy.xiaohongshu.com/solar/pre-trade/blogger-detail/601d48c2000000000101e66a?track_id=kolSearch_daa082264a03422989c91a4da391e036&amp;source=Advertiser_Kol"/>
    <hyperlink ref="L14" r:id="rId31" display="https://pgy.xiaohongshu.com/solar/pre-trade/blogger-detail/5fbf55ac00000000010054ec?track_id=kolSearch_a8e059b9d6fc4b2ca7c93b6ec5369a22&amp;source=Advertiser_Kol"/>
    <hyperlink ref="L4" r:id="rId32" display="https://pgy.xiaohongshu.com/solar/pre-trade/blogger-detail/61a60fe70000000010005673?track_id=kolSearch_4e0020d93e8f4404af08b7b167ef41dd&amp;source=Advertiser_Kol"/>
    <hyperlink ref="L3" r:id="rId33" display="https://pgy.xiaohongshu.com/solar/pre-trade/blogger-detail/5d9c4619000000000100b1c0?track_id=kolSearch_0c134ff113144bb3bd24c1c8e40c9910&amp;source=Advertiser_Kol"/>
    <hyperlink ref="L5" r:id="rId34" display="https://pgy.xiaohongshu.com/solar/pre-trade/blogger-detail/5a813a144eacab5b9d72c400?track_id=kolSearch_a6b116f5d0f1473faccb5233122861d9&amp;source=Advertiser_Kol"/>
    <hyperlink ref="L7" r:id="rId35" display="https://pgy.xiaohongshu.com/solar/pre-trade/blogger-detail/5a026bc94eacab345d40800b?track_id=kolSearch_621d32718c224318be729c41e4b3f0f2&amp;source=Advertiser_Kol"/>
    <hyperlink ref="L18" r:id="rId36" display="https://pgy.xiaohongshu.com/solar/pre-trade/blogger-detail/5fa362a30000000001000747?track_id=kolSearch_29ad4d6b12c840b4b88a7efc15e5f424&amp;source=Advertiser_Kol"/>
    <hyperlink ref="L19" r:id="rId37" display="https://pgy.xiaohongshu.com/solar/pre-trade/blogger-detail/60afd8b00000000001008d94?track_id=kolSearch_bf55ff7945af48ff9d4168c02a229a35&amp;source=Advertiser_Kol"/>
    <hyperlink ref="L32" r:id="rId38" display="https://pgy.xiaohongshu.com/solar/pre-trade/blogger-detail/5f4e07d2000000000101d5eb?track_id=kolSearch_15a6e0fabc364f898086f65ebde63732&amp;source=Advertiser_Kol"/>
    <hyperlink ref="L33" r:id="rId39" display="https://pgy.xiaohongshu.com/solar/pre-trade/blogger-detail/5ff947cb000000000101d8ac?track_id=kolSearch_2e20515045d445fb82f92f1edf5d58eb&amp;source=Advertiser_Kol"/>
    <hyperlink ref="L29" r:id="rId40" display="https://pgy.xiaohongshu.com/solar/pre-trade/blogger-detail/5f4dde330000000001005ae2?track_id=kolSearch_899ac3c3487c49548f9d6b3634955aae&amp;source=Advertiser_Kol"/>
    <hyperlink ref="L34" r:id="rId41" display="https://pgy.xiaohongshu.com/solar/pre-trade/blogger-detail/5f508cb8000000000100baa4?track_id=kolSearch_61be879a4c4d4aa3b11788d1a18e6bff&amp;source=Advertiser_Kol"/>
    <hyperlink ref="L35" r:id="rId42" display="https://pgy.xiaohongshu.com/solar/pre-trade/blogger-detail/5ed4909b0000000001002d4f?track_id=kolSearch_34a6ace8a0a54d8bb1a4191e1c7b5e12&amp;source=Advertiser_Kol"/>
    <hyperlink ref="L6" r:id="rId43" display="https://pgy.xiaohongshu.com/solar/pre-trade/blogger-detail/5b001a854eacab46d3308d84?track_id=kolSearch_ab766fc69d734a6c911cb7086a3347fb&amp;source=Advertiser_Kol"/>
    <hyperlink ref="L36" r:id="rId44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L22" r:id="rId45" display="https://pgy.xiaohongshu.com/solar/pre-trade/blogger-detail/5a9e4fd2e8ac2b28058cc6bc?track_id=kolSearch_3eea07c3e7a24c3f8cc3373d9bf49ae2&amp;source=Advertiser_Kol"/>
    <hyperlink ref="L21" r:id="rId46" display="https://pgy.xiaohongshu.com/solar/pre-trade/blogger-detail/5c886d4a000000001103062a?track_id=kolSearch_aec86d67bd964e3995787b9924f8d884&amp;source=Advertiser_Kol"/>
    <hyperlink ref="L23" r:id="rId47" display="https://pgy.xiaohongshu.com/solar/pre-trade/blogger-detail/5ca7791c000000001703d920?track_id=kolSearch_d3fcc24a5ddf477d979bf14e3fe5ffed&amp;source=Advertiser_Kol"/>
    <hyperlink ref="L24" r:id="rId48" display="https://pgy.xiaohongshu.com/solar/pre-trade/blogger-detail/5f2e0669000000000101c68b?track_id=kolSearch_366a708dbb8a4624baf7c246bbe47c2b&amp;source=Advertiser_Kol"/>
    <hyperlink ref="L40" r:id="rId49" display="https://pgy.xiaohongshu.com/solar/pre-trade/blogger-detail/612f5616000000000201db0b?track_id=kolSearch_9e73eb1875e74f989bceae0bb29f7fd6&amp;source=Advertiser_Kol"/>
    <hyperlink ref="L26" r:id="rId50" display="https://pgy.xiaohongshu.com/solar/pre-trade/blogger-detail/5b4f5fcb11be106513a09b1c?track_id=kolSearch_5898afae8ddc45e5b64749b791f59335&amp;source=Advertiser_Kol"/>
    <hyperlink ref="L16" r:id="rId51" display="https://pgy.xiaohongshu.com/solar/pre-trade/blogger-detail/591d50e582ec397ced16b902?track_id=kolSearch_f2607d75dc404d26836275650a90d789&amp;source=Advertiser_Kol"/>
    <hyperlink ref="L37" r:id="rId52" display="https://pgy.xiaohongshu.com/solar/pre-trade/blogger-detail/5f31dd7e00000000010001fa?track_id=kolSearch_a1b332f63bf14fc8b280e0cb0a076565&amp;source=Advertiser_Kol"/>
    <hyperlink ref="L41" r:id="rId53" display="https://pgy.xiaohongshu.com/solar/pre-trade/blogger-detail/5b2de90311be1024e027ab8c?track_id=kolSearch_3158e6a1bc47489795180c8dfe191109&amp;source=Advertiser_Kol"/>
    <hyperlink ref="L28" r:id="rId54" display="https://pgy.xiaohongshu.com/solar/pre-trade/blogger-detail/5fd1ec020000000001006b13?track_id=kolSearch_7e9d11a4e305418d8c5f4c52fd234ca4&amp;source=Advertiser_Kol"/>
    <hyperlink ref="L10" r:id="rId55" display="https://pgy.xiaohongshu.com/solar/pre-trade/blogger-detail/5cb427010000000017018af8?track_id=kolSearch_ab957022be6744d494f8577207c844f9&amp;source=Advertiser_Kol"/>
    <hyperlink ref="K42" r:id="rId56" display="https://www.xiaohongshu.com/user/profile/58ca16696a6a69748a40c696"/>
    <hyperlink ref="K44" r:id="rId57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L42" r:id="rId58" display="https://pgy.xiaohongshu.com/solar/pre-trade/blogger-detail/58ca16696a6a69748a40c696?track_id=kolSearch_1689b999699e4ce5a4f961b85cdcb912&amp;source=Advertiser_Kol"/>
    <hyperlink ref="L44" r:id="rId59" display="https://pgy.xiaohongshu.com/solar/pre-trade/blogger-detail/61e6675f0000000010009eae?track_id="/>
    <hyperlink ref="L8" r:id="rId60" display="https://pgy.xiaohongshu.com/solar/pre-trade/blogger-detail/5bb1fa139cb8ac00010e9eb6?track_id="/>
    <hyperlink ref="K8" r:id="rId61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K20" r:id="rId62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L20" r:id="rId63" display="https://pgy.xiaohongshu.com/solar/pre-trade/blogger-detail/5c45ebaa000000001200329e?track_id=kolSearch_9d9ee6e9b8ba4d7388a1ed4c03d910d5&amp;source=Advertiser_Kol"/>
    <hyperlink ref="K25" r:id="rId64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L25" r:id="rId65" display="https://pgy.xiaohongshu.com/solar/pre-trade/blogger-detail/5b5d36c7e8ac2b35b1e6213d?track_id=" tooltip="https://pgy.xiaohongshu.com/solar/pre-trade/blogger-detail/5b5d36c7e8ac2b35b1e6213d?track_id="/>
    <hyperlink ref="K43" r:id="rId66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L43" r:id="rId67" display="https://pgy.xiaohongshu.com/solar/pre-trade/blogger-detail/63a6fc520000000027029c8d?track_id="/>
    <hyperlink ref="K39" r:id="rId68" display="https://xhslink.com/m/5UgcvtObNbD"/>
    <hyperlink ref="L39" r:id="rId69" display="https://pgy.xiaohongshu.com/solar/pre-trade/blogger-detail/63135ed0000000001200e086?track_id="/>
    <hyperlink ref="K11" r:id="rId70" display="https://www.xiaohongshu.com/user/profile/5988a08250c4b438e2221e0d" tooltip="https://www.xiaohongshu.com/user/profile/5988a08250c4b438e2221e0d"/>
    <hyperlink ref="L11" r:id="rId71" display="https://pgy.xiaohongshu.com/solar/pre-trade/blogger-detail/5988a08250c4b438e2221e0d?track_id=kolSearch_968f0410d7154a91a274acdd686dea65&amp;source=Advertiser_Kol"/>
    <hyperlink ref="K13" r:id="rId72" display="https://www.xiaohongshu.com/user/profile/5f685cfe0000000001007dcb"/>
    <hyperlink ref="L13" r:id="rId73" display="https://pgy.xiaohongshu.com/solar/pre-trade/blogger-detail/5f685cfe0000000001007dcb?track_id=" tooltip="https://pgy.xiaohongshu.com/solar/pre-trade/blogger-detail/5f685cfe0000000001007dcb?track_id="/>
    <hyperlink ref="K38" r:id="rId74" display="https://www.xiaohongshu.com/user/profile/664b850500000000070048eb"/>
    <hyperlink ref="L38" r:id="rId75" display="https://pgy.xiaohongshu.com/solar/pre-trade/blogger-detail/664b850500000000070048eb?track_id="/>
    <hyperlink ref="L31" r:id="rId76" display="https://pgy.xiaohongshu.com/solar/pre-trade/blogger-detail/5abb4021e8ac2b7f7e18a76c?track_id=kolSearch_91b40460324143b6abd7c0914a1118ed&amp;source=Advertiser_Kol"/>
    <hyperlink ref="K31" r:id="rId77" display="https://www.xiaohongshu.com/user/profile/5abb4021e8ac2b7f7e18a76c"/>
    <hyperlink ref="K17" r:id="rId78" display="https://xhslink.com/m/9bw3tqf40tn" tooltip="https://xhslink.com/m/9bw3tqf40tn"/>
    <hyperlink ref="L17" r:id="rId79" display="https://pgy.xiaohongshu.com/solar/pre-trade/blogger-detail/611d15d0000000000100ad88?track_id=kolSearch_417f4eb217844f4c9e144f13e6dea512&amp;source=Advertiser_Kol"/>
    <hyperlink ref="K27" r:id="rId80" display="https://xhslink.com/m/1X5PzJxj7OU"/>
    <hyperlink ref="K9" r:id="rId81" display="https://xhslink.com/m/21BUeV9PNoq"/>
    <hyperlink ref="L9" r:id="rId82" display="https://pgy.xiaohongshu.com/solar/pre-trade/blogger-detail/5bf50b5815f3a400019ec74c?track_id=kolSearch_d3e24e18df054ff68448d8fcbe8b8aaf&amp;fromRoute=Advertiser_Kol&amp;source=Advertiser_Kol"/>
    <hyperlink ref="L15" r:id="rId83" display="https://pgy.xiaohongshu.com/solar/pre-trade/blogger-detail/5c455cee0000000007016701?track_id=&amp;fromRoute=McnKolManage"/>
    <hyperlink ref="K15" r:id="rId84" display="https://xhslink.com/m/4rwCIhSqLlW"/>
    <hyperlink ref="L27" r:id="rId85" display="https://pgy.xiaohongshu.com/solar/pre-trade/blogger-detail/5cf545e400000000170292fe?track_id=&amp;fromRoute=Advertiser_Kol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2"/>
  <sheetViews>
    <sheetView workbookViewId="0">
      <pane ySplit="2" topLeftCell="A3" activePane="bottomLeft" state="frozen"/>
      <selection/>
      <selection pane="bottomLeft" activeCell="F17" sqref="F17"/>
    </sheetView>
  </sheetViews>
  <sheetFormatPr defaultColWidth="9.81730769230769" defaultRowHeight="16.8"/>
  <cols>
    <col min="1" max="1" width="13.6538461538462" style="1" customWidth="1"/>
    <col min="2" max="2" width="7.5" style="1" customWidth="1"/>
    <col min="3" max="3" width="9.69230769230769" style="1" customWidth="1"/>
    <col min="4" max="4" width="19.8076923076923" style="1" customWidth="1"/>
    <col min="5" max="5" width="24.6923076923077" style="1" customWidth="1"/>
    <col min="6" max="6" width="12.6923076923077" style="1" customWidth="1"/>
    <col min="7" max="7" width="15.6923076923077" style="5" customWidth="1"/>
    <col min="8" max="8" width="15.6923076923077" style="6" customWidth="1"/>
    <col min="9" max="9" width="13.6538461538462" style="1" customWidth="1"/>
    <col min="10" max="16364" width="9" style="1"/>
    <col min="16365" max="16369" width="9.64423076923077" style="1"/>
    <col min="16370" max="16384" width="9.81730769230769" style="1"/>
  </cols>
  <sheetData>
    <row r="1" s="1" customFormat="1" ht="70" customHeight="1" spans="1:9">
      <c r="A1" s="7" t="s">
        <v>1644</v>
      </c>
      <c r="B1" s="7"/>
      <c r="C1" s="7"/>
      <c r="D1" s="7"/>
      <c r="E1" s="7"/>
      <c r="F1" s="7"/>
      <c r="G1" s="8"/>
      <c r="H1" s="8"/>
      <c r="I1" s="7"/>
    </row>
    <row r="2" s="2" customFormat="1" ht="50" customHeight="1" spans="1:9">
      <c r="A2" s="59" t="s">
        <v>1645</v>
      </c>
      <c r="B2" s="59" t="s">
        <v>8</v>
      </c>
      <c r="C2" s="59" t="s">
        <v>9</v>
      </c>
      <c r="D2" s="59" t="s">
        <v>1646</v>
      </c>
      <c r="E2" s="59" t="s">
        <v>1647</v>
      </c>
      <c r="F2" s="60" t="s">
        <v>1648</v>
      </c>
      <c r="G2" s="59" t="s">
        <v>1649</v>
      </c>
      <c r="H2" s="59" t="s">
        <v>1650</v>
      </c>
      <c r="I2" s="59" t="s">
        <v>1651</v>
      </c>
    </row>
    <row r="3" s="3" customFormat="1" ht="40" customHeight="1" spans="1:9">
      <c r="A3" s="10" t="s">
        <v>1652</v>
      </c>
      <c r="B3" s="11">
        <v>1</v>
      </c>
      <c r="C3" s="11" t="str">
        <f>_xlfn.DISPIMG("ID_22FABF50CE8D4FE4A2A41D38745F4816",1)</f>
        <v>=DISPIMG("ID_22FABF50CE8D4FE4A2A41D38745F4816",1)</v>
      </c>
      <c r="D3" s="13" t="s">
        <v>23</v>
      </c>
      <c r="E3" s="13" t="s">
        <v>1653</v>
      </c>
      <c r="F3" s="13">
        <v>221.8621</v>
      </c>
      <c r="G3" s="14">
        <v>1800000</v>
      </c>
      <c r="H3" s="14">
        <v>400000</v>
      </c>
      <c r="I3" s="11" t="s">
        <v>1654</v>
      </c>
    </row>
    <row r="4" s="3" customFormat="1" ht="40" customHeight="1" spans="1:9">
      <c r="A4" s="10" t="s">
        <v>602</v>
      </c>
      <c r="B4" s="11">
        <v>2</v>
      </c>
      <c r="C4" s="11" t="str">
        <f>_xlfn.DISPIMG("ID_AAAD5394AEDE4534B3B6770F136166B8",1)</f>
        <v>=DISPIMG("ID_AAAD5394AEDE4534B3B6770F136166B8",1)</v>
      </c>
      <c r="D4" s="10" t="s">
        <v>1655</v>
      </c>
      <c r="E4" s="10" t="s">
        <v>1656</v>
      </c>
      <c r="F4" s="13">
        <v>43.4969</v>
      </c>
      <c r="G4" s="14">
        <v>3000</v>
      </c>
      <c r="H4" s="14">
        <v>2000</v>
      </c>
      <c r="I4" s="11" t="s">
        <v>1654</v>
      </c>
    </row>
    <row r="5" s="3" customFormat="1" ht="40" customHeight="1" spans="1:9">
      <c r="A5" s="10" t="s">
        <v>533</v>
      </c>
      <c r="B5" s="11">
        <v>3</v>
      </c>
      <c r="C5" s="11" t="str">
        <f>_xlfn.DISPIMG("ID_13B7E4DB04D24FA7B0DCF78C29F469A4",1)</f>
        <v>=DISPIMG("ID_13B7E4DB04D24FA7B0DCF78C29F469A4",1)</v>
      </c>
      <c r="D5" s="13" t="s">
        <v>1657</v>
      </c>
      <c r="E5" s="13" t="s">
        <v>1658</v>
      </c>
      <c r="F5" s="13">
        <v>4.868</v>
      </c>
      <c r="G5" s="14">
        <v>48000</v>
      </c>
      <c r="H5" s="14" t="s">
        <v>35</v>
      </c>
      <c r="I5" s="11" t="s">
        <v>1654</v>
      </c>
    </row>
    <row r="6" s="3" customFormat="1" ht="40" customHeight="1" spans="1:9">
      <c r="A6" s="10" t="s">
        <v>44</v>
      </c>
      <c r="B6" s="11">
        <v>4</v>
      </c>
      <c r="C6" s="11" t="str">
        <f>_xlfn.DISPIMG("ID_659725E2044440AC98B018E5EF985A4F",1)</f>
        <v>=DISPIMG("ID_659725E2044440AC98B018E5EF985A4F",1)</v>
      </c>
      <c r="D6" s="10" t="s">
        <v>45</v>
      </c>
      <c r="E6" s="10" t="s">
        <v>1659</v>
      </c>
      <c r="F6" s="13">
        <v>11.9262</v>
      </c>
      <c r="G6" s="14">
        <v>220000</v>
      </c>
      <c r="H6" s="14">
        <v>30000</v>
      </c>
      <c r="I6" s="11" t="s">
        <v>1654</v>
      </c>
    </row>
    <row r="7" s="3" customFormat="1" ht="40" customHeight="1" spans="1:9">
      <c r="A7" s="10" t="s">
        <v>494</v>
      </c>
      <c r="B7" s="11">
        <v>5</v>
      </c>
      <c r="C7" s="11" t="str">
        <f>_xlfn.DISPIMG("ID_A934BBBA568A4A7AAC0C7DC4E37B6F9F",1)</f>
        <v>=DISPIMG("ID_A934BBBA568A4A7AAC0C7DC4E37B6F9F",1)</v>
      </c>
      <c r="D7" s="13" t="s">
        <v>495</v>
      </c>
      <c r="E7" s="13" t="s">
        <v>1660</v>
      </c>
      <c r="F7" s="13">
        <v>1.7977</v>
      </c>
      <c r="G7" s="14">
        <v>2000</v>
      </c>
      <c r="H7" s="14">
        <v>1000</v>
      </c>
      <c r="I7" s="11" t="s">
        <v>1654</v>
      </c>
    </row>
    <row r="8" s="3" customFormat="1" ht="40" customHeight="1" spans="1:9">
      <c r="A8" s="10" t="s">
        <v>22</v>
      </c>
      <c r="B8" s="11">
        <v>6</v>
      </c>
      <c r="C8" s="11" t="str">
        <f>_xlfn.DISPIMG("ID_CD0F50CCCD824C92AFDEBB40BF3807E8",1)</f>
        <v>=DISPIMG("ID_CD0F50CCCD824C92AFDEBB40BF3807E8",1)</v>
      </c>
      <c r="D8" s="10" t="s">
        <v>1661</v>
      </c>
      <c r="E8" s="10" t="s">
        <v>1662</v>
      </c>
      <c r="F8" s="13">
        <v>15.8292</v>
      </c>
      <c r="G8" s="14">
        <v>60000</v>
      </c>
      <c r="H8" s="14" t="s">
        <v>35</v>
      </c>
      <c r="I8" s="11" t="s">
        <v>1654</v>
      </c>
    </row>
    <row r="9" s="3" customFormat="1" ht="40" customHeight="1" spans="1:9">
      <c r="A9" s="10" t="s">
        <v>22</v>
      </c>
      <c r="B9" s="11">
        <v>7</v>
      </c>
      <c r="C9" s="11" t="str">
        <f>_xlfn.DISPIMG("ID_A962B447B9374ACDB54DA6072F69A698",1)</f>
        <v>=DISPIMG("ID_A962B447B9374ACDB54DA6072F69A698",1)</v>
      </c>
      <c r="D9" s="13" t="s">
        <v>104</v>
      </c>
      <c r="E9" s="13" t="s">
        <v>1663</v>
      </c>
      <c r="F9" s="13">
        <v>84.2069</v>
      </c>
      <c r="G9" s="14">
        <v>150000</v>
      </c>
      <c r="H9" s="14">
        <v>15000</v>
      </c>
      <c r="I9" s="11" t="s">
        <v>1654</v>
      </c>
    </row>
    <row r="10" s="3" customFormat="1" ht="40" customHeight="1" spans="1:9">
      <c r="A10" s="10" t="s">
        <v>22</v>
      </c>
      <c r="B10" s="11">
        <v>8</v>
      </c>
      <c r="C10" s="11" t="str">
        <f>_xlfn.DISPIMG("ID_3F01711F02924B928AF22A3322088269",1)</f>
        <v>=DISPIMG("ID_3F01711F02924B928AF22A3322088269",1)</v>
      </c>
      <c r="D10" s="10" t="s">
        <v>111</v>
      </c>
      <c r="E10" s="10" t="s">
        <v>1664</v>
      </c>
      <c r="F10" s="13">
        <v>50.3898</v>
      </c>
      <c r="G10" s="14">
        <v>200000</v>
      </c>
      <c r="H10" s="14">
        <v>25000</v>
      </c>
      <c r="I10" s="11" t="s">
        <v>1654</v>
      </c>
    </row>
    <row r="11" s="3" customFormat="1" ht="40" customHeight="1" spans="1:9">
      <c r="A11" s="10" t="s">
        <v>22</v>
      </c>
      <c r="B11" s="11">
        <v>9</v>
      </c>
      <c r="C11" s="11" t="str">
        <f>_xlfn.DISPIMG("ID_96C9A41FE3F94ADC8CC27D709951F53C",1)</f>
        <v>=DISPIMG("ID_96C9A41FE3F94ADC8CC27D709951F53C",1)</v>
      </c>
      <c r="D11" s="13" t="s">
        <v>1665</v>
      </c>
      <c r="E11" s="13" t="s">
        <v>1666</v>
      </c>
      <c r="F11" s="13">
        <v>13.722</v>
      </c>
      <c r="G11" s="14">
        <v>60000</v>
      </c>
      <c r="H11" s="14">
        <v>10000</v>
      </c>
      <c r="I11" s="11" t="s">
        <v>1654</v>
      </c>
    </row>
    <row r="12" s="3" customFormat="1" ht="40" customHeight="1" spans="1:9">
      <c r="A12" s="10" t="s">
        <v>22</v>
      </c>
      <c r="B12" s="11">
        <v>10</v>
      </c>
      <c r="C12" s="11" t="str">
        <f>_xlfn.DISPIMG("ID_51D64287C69C4E72B4DC568CA5C0A8DB",1)</f>
        <v>=DISPIMG("ID_51D64287C69C4E72B4DC568CA5C0A8DB",1)</v>
      </c>
      <c r="D12" s="10" t="s">
        <v>1667</v>
      </c>
      <c r="E12" s="10" t="s">
        <v>1668</v>
      </c>
      <c r="F12" s="13">
        <v>17.0099</v>
      </c>
      <c r="G12" s="14">
        <v>98000</v>
      </c>
      <c r="H12" s="14">
        <v>15000</v>
      </c>
      <c r="I12" s="11" t="s">
        <v>1669</v>
      </c>
    </row>
    <row r="13" s="3" customFormat="1" ht="40" customHeight="1" spans="1:9">
      <c r="A13" s="10" t="s">
        <v>22</v>
      </c>
      <c r="B13" s="11">
        <v>11</v>
      </c>
      <c r="C13" s="11" t="str">
        <f>_xlfn.DISPIMG("ID_A01A56B69EC04AEAA2EB34AE6E1AFE2E",1)</f>
        <v>=DISPIMG("ID_A01A56B69EC04AEAA2EB34AE6E1AFE2E",1)</v>
      </c>
      <c r="D13" s="13" t="s">
        <v>1670</v>
      </c>
      <c r="E13" s="13" t="s">
        <v>1671</v>
      </c>
      <c r="F13" s="13">
        <v>6.5044</v>
      </c>
      <c r="G13" s="14">
        <v>5000</v>
      </c>
      <c r="H13" s="14">
        <v>1000</v>
      </c>
      <c r="I13" s="11" t="s">
        <v>1654</v>
      </c>
    </row>
    <row r="14" s="3" customFormat="1" ht="40" customHeight="1" spans="1:9">
      <c r="A14" s="10" t="s">
        <v>22</v>
      </c>
      <c r="B14" s="11">
        <v>12</v>
      </c>
      <c r="C14" s="11" t="str">
        <f>_xlfn.DISPIMG("ID_C0369C1D442B4E6DBE6E0A428034CC10",1)</f>
        <v>=DISPIMG("ID_C0369C1D442B4E6DBE6E0A428034CC10",1)</v>
      </c>
      <c r="D14" s="10" t="s">
        <v>97</v>
      </c>
      <c r="E14" s="10" t="s">
        <v>1672</v>
      </c>
      <c r="F14" s="13">
        <v>7.7518</v>
      </c>
      <c r="G14" s="14">
        <v>25000</v>
      </c>
      <c r="H14" s="14">
        <v>1000</v>
      </c>
      <c r="I14" s="11" t="s">
        <v>1654</v>
      </c>
    </row>
    <row r="15" s="3" customFormat="1" ht="40" customHeight="1" spans="1:9">
      <c r="A15" s="10" t="s">
        <v>22</v>
      </c>
      <c r="B15" s="11">
        <v>13</v>
      </c>
      <c r="C15" s="11" t="str">
        <f>_xlfn.DISPIMG("ID_FB1725C3E8784889B3C65B0A2BFFCEF2",1)</f>
        <v>=DISPIMG("ID_FB1725C3E8784889B3C65B0A2BFFCEF2",1)</v>
      </c>
      <c r="D15" s="13" t="s">
        <v>145</v>
      </c>
      <c r="E15" s="13" t="s">
        <v>1673</v>
      </c>
      <c r="F15" s="13">
        <v>14.0459</v>
      </c>
      <c r="G15" s="14">
        <v>30000</v>
      </c>
      <c r="H15" s="14">
        <v>5000</v>
      </c>
      <c r="I15" s="11" t="s">
        <v>1654</v>
      </c>
    </row>
    <row r="16" s="3" customFormat="1" ht="40" customHeight="1" spans="1:9">
      <c r="A16" s="10" t="s">
        <v>219</v>
      </c>
      <c r="B16" s="11">
        <v>14</v>
      </c>
      <c r="C16" s="11" t="str">
        <f>_xlfn.DISPIMG("ID_15DF3A6DBEC148C686645E22E40F4E4C",1)</f>
        <v>=DISPIMG("ID_15DF3A6DBEC148C686645E22E40F4E4C",1)</v>
      </c>
      <c r="D16" s="10" t="s">
        <v>1674</v>
      </c>
      <c r="E16" s="10" t="s">
        <v>1675</v>
      </c>
      <c r="F16" s="13">
        <v>11.2298</v>
      </c>
      <c r="G16" s="14">
        <v>10000</v>
      </c>
      <c r="H16" s="14" t="s">
        <v>35</v>
      </c>
      <c r="I16" s="11" t="s">
        <v>1654</v>
      </c>
    </row>
    <row r="17" s="3" customFormat="1" ht="40" customHeight="1" spans="1:9">
      <c r="A17" s="10" t="s">
        <v>219</v>
      </c>
      <c r="B17" s="11">
        <v>15</v>
      </c>
      <c r="C17" s="11" t="str">
        <f>_xlfn.DISPIMG("ID_F5EA9D11E33840EFBE3B8CBD3192C044",1)</f>
        <v>=DISPIMG("ID_F5EA9D11E33840EFBE3B8CBD3192C044",1)</v>
      </c>
      <c r="D17" s="13" t="s">
        <v>1676</v>
      </c>
      <c r="E17" s="13" t="s">
        <v>1677</v>
      </c>
      <c r="F17" s="13">
        <v>2.3111</v>
      </c>
      <c r="G17" s="14">
        <v>10000</v>
      </c>
      <c r="H17" s="14">
        <v>500</v>
      </c>
      <c r="I17" s="11" t="s">
        <v>1654</v>
      </c>
    </row>
    <row r="18" s="3" customFormat="1" ht="40" customHeight="1" spans="1:9">
      <c r="A18" s="10" t="s">
        <v>219</v>
      </c>
      <c r="B18" s="11">
        <v>16</v>
      </c>
      <c r="C18" s="11" t="str">
        <f>_xlfn.DISPIMG("ID_2484A8D868EC425E8939737377034235",1)</f>
        <v>=DISPIMG("ID_2484A8D868EC425E8939737377034235",1)</v>
      </c>
      <c r="D18" s="10" t="s">
        <v>1678</v>
      </c>
      <c r="E18" s="10" t="s">
        <v>1679</v>
      </c>
      <c r="F18" s="13">
        <v>0.8468</v>
      </c>
      <c r="G18" s="14" t="s">
        <v>35</v>
      </c>
      <c r="H18" s="14">
        <v>500</v>
      </c>
      <c r="I18" s="11" t="s">
        <v>1669</v>
      </c>
    </row>
    <row r="19" s="3" customFormat="1" ht="40" customHeight="1" spans="1:9">
      <c r="A19" s="10" t="s">
        <v>408</v>
      </c>
      <c r="B19" s="11">
        <v>17</v>
      </c>
      <c r="C19" s="11" t="str">
        <f>_xlfn.DISPIMG("ID_9CCC04877E4E49F7946F3119072DDBCD",1)</f>
        <v>=DISPIMG("ID_9CCC04877E4E49F7946F3119072DDBCD",1)</v>
      </c>
      <c r="D19" s="13" t="s">
        <v>1680</v>
      </c>
      <c r="E19" s="13" t="s">
        <v>1681</v>
      </c>
      <c r="F19" s="13">
        <v>17.507</v>
      </c>
      <c r="G19" s="14">
        <v>4176</v>
      </c>
      <c r="H19" s="14" t="s">
        <v>35</v>
      </c>
      <c r="I19" s="11" t="s">
        <v>1654</v>
      </c>
    </row>
    <row r="20" s="3" customFormat="1" ht="40" customHeight="1" spans="1:9">
      <c r="A20" s="10" t="s">
        <v>408</v>
      </c>
      <c r="B20" s="11">
        <v>18</v>
      </c>
      <c r="C20" s="11" t="str">
        <f>_xlfn.DISPIMG("ID_DA11735B583344F4A82F2C67BAA8654D",1)</f>
        <v>=DISPIMG("ID_DA11735B583344F4A82F2C67BAA8654D",1)</v>
      </c>
      <c r="D20" s="10" t="s">
        <v>1682</v>
      </c>
      <c r="E20" s="10" t="s">
        <v>1683</v>
      </c>
      <c r="F20" s="13">
        <v>17.6153</v>
      </c>
      <c r="G20" s="14">
        <v>25000</v>
      </c>
      <c r="H20" s="14">
        <v>5000</v>
      </c>
      <c r="I20" s="11" t="s">
        <v>1654</v>
      </c>
    </row>
    <row r="21" s="3" customFormat="1" ht="40" customHeight="1" spans="1:9">
      <c r="A21" s="10" t="s">
        <v>408</v>
      </c>
      <c r="B21" s="11">
        <v>19</v>
      </c>
      <c r="C21" s="11" t="str">
        <f>_xlfn.DISPIMG("ID_A290CB62DF864653937157D52A36932D",1)</f>
        <v>=DISPIMG("ID_A290CB62DF864653937157D52A36932D",1)</v>
      </c>
      <c r="D21" s="13" t="s">
        <v>1684</v>
      </c>
      <c r="E21" s="13" t="s">
        <v>1685</v>
      </c>
      <c r="F21" s="13">
        <v>6.6763</v>
      </c>
      <c r="G21" s="14">
        <v>20000</v>
      </c>
      <c r="H21" s="14">
        <v>3000</v>
      </c>
      <c r="I21" s="11" t="s">
        <v>1669</v>
      </c>
    </row>
    <row r="22" s="3" customFormat="1" ht="40" customHeight="1" spans="1:9">
      <c r="A22" s="16" t="s">
        <v>327</v>
      </c>
      <c r="B22" s="17">
        <v>20</v>
      </c>
      <c r="C22" s="17" t="str">
        <f>_xlfn.DISPIMG("ID_626A900E97CD4D76BD090642741F6160",1)</f>
        <v>=DISPIMG("ID_626A900E97CD4D76BD090642741F6160",1)</v>
      </c>
      <c r="D22" s="16" t="s">
        <v>1686</v>
      </c>
      <c r="E22" s="16" t="s">
        <v>1687</v>
      </c>
      <c r="F22" s="19">
        <v>10.4286</v>
      </c>
      <c r="G22" s="20">
        <v>150000</v>
      </c>
      <c r="H22" s="20">
        <v>5000</v>
      </c>
      <c r="I22" s="17" t="s">
        <v>1654</v>
      </c>
    </row>
  </sheetData>
  <autoFilter xmlns:etc="http://www.wps.cn/officeDocument/2017/etCustomData" ref="A2:I22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26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O9" sqref="O9"/>
    </sheetView>
  </sheetViews>
  <sheetFormatPr defaultColWidth="9.81730769230769" defaultRowHeight="16.8"/>
  <cols>
    <col min="1" max="1" width="7.72115384615385" style="1" customWidth="1"/>
    <col min="2" max="2" width="9.14423076923077" style="1" customWidth="1"/>
    <col min="3" max="3" width="9.69230769230769" style="1" customWidth="1"/>
    <col min="4" max="4" width="24.3557692307692" style="1" customWidth="1"/>
    <col min="5" max="5" width="15.7596153846154" style="1" customWidth="1"/>
    <col min="6" max="6" width="18.7596153846154" style="1" customWidth="1"/>
    <col min="7" max="7" width="12.9711538461538" style="46" customWidth="1"/>
    <col min="8" max="8" width="18.0769230769231" style="5" customWidth="1"/>
    <col min="9" max="9" width="20.2307692307692" style="47" customWidth="1"/>
    <col min="10" max="10" width="20.3846153846154" style="47" customWidth="1"/>
    <col min="11" max="11" width="8.30769230769231" style="1" customWidth="1"/>
    <col min="12" max="12" width="11.5384615384615" style="1" customWidth="1"/>
    <col min="13" max="13" width="52.7115384615385" style="1" customWidth="1"/>
    <col min="14" max="16372" width="9.64423076923077" style="22"/>
    <col min="16373" max="16384" width="9.81730769230769" style="22"/>
  </cols>
  <sheetData>
    <row r="1" s="22" customFormat="1" ht="70" customHeight="1" spans="1:13">
      <c r="A1" s="7" t="s">
        <v>1688</v>
      </c>
      <c r="B1" s="7"/>
      <c r="C1" s="7"/>
      <c r="D1" s="7"/>
      <c r="E1" s="7"/>
      <c r="F1" s="7"/>
      <c r="G1" s="48"/>
      <c r="H1" s="8"/>
      <c r="I1" s="8"/>
      <c r="J1" s="8"/>
      <c r="K1" s="7"/>
      <c r="L1" s="7"/>
      <c r="M1" s="7"/>
    </row>
    <row r="2" s="2" customFormat="1" ht="50" customHeight="1" spans="1:13">
      <c r="A2" s="49" t="s">
        <v>667</v>
      </c>
      <c r="B2" s="49" t="s">
        <v>8</v>
      </c>
      <c r="C2" s="49" t="s">
        <v>9</v>
      </c>
      <c r="D2" s="49" t="s">
        <v>1689</v>
      </c>
      <c r="E2" s="49" t="s">
        <v>1690</v>
      </c>
      <c r="F2" s="49" t="s">
        <v>12</v>
      </c>
      <c r="G2" s="50" t="s">
        <v>1691</v>
      </c>
      <c r="H2" s="51" t="s">
        <v>1692</v>
      </c>
      <c r="I2" s="51" t="s">
        <v>1693</v>
      </c>
      <c r="J2" s="51" t="s">
        <v>1694</v>
      </c>
      <c r="K2" s="49" t="s">
        <v>21</v>
      </c>
      <c r="L2" s="49" t="s">
        <v>1695</v>
      </c>
      <c r="M2" s="52" t="s">
        <v>1696</v>
      </c>
    </row>
    <row r="3" s="3" customFormat="1" ht="40" customHeight="1" spans="1:13">
      <c r="A3" s="10" t="s">
        <v>1697</v>
      </c>
      <c r="B3" s="10">
        <v>1</v>
      </c>
      <c r="C3" s="10" t="str">
        <f>_xlfn.DISPIMG("ID_DF88F420442B491A9C2F559EA8524D3B",1)</f>
        <v>=DISPIMG("ID_DF88F420442B491A9C2F559EA8524D3B",1)</v>
      </c>
      <c r="D3" s="10" t="s">
        <v>23</v>
      </c>
      <c r="E3" s="10">
        <v>1267663386</v>
      </c>
      <c r="F3" s="10" t="s">
        <v>1698</v>
      </c>
      <c r="G3" s="53">
        <v>785.5616</v>
      </c>
      <c r="H3" s="14" t="s">
        <v>35</v>
      </c>
      <c r="I3" s="14" t="s">
        <v>35</v>
      </c>
      <c r="J3" s="14">
        <v>1800000</v>
      </c>
      <c r="K3" s="10" t="s">
        <v>29</v>
      </c>
      <c r="L3" s="10" t="s">
        <v>1654</v>
      </c>
      <c r="M3" s="54" t="s">
        <v>1699</v>
      </c>
    </row>
    <row r="4" s="3" customFormat="1" ht="40" customHeight="1" spans="1:13">
      <c r="A4" s="10" t="s">
        <v>22</v>
      </c>
      <c r="B4" s="10">
        <v>2</v>
      </c>
      <c r="C4" s="10" t="str">
        <f>_xlfn.DISPIMG("ID_5465629EB21547AC9697D20C626B9ADE",1)</f>
        <v>=DISPIMG("ID_5465629EB21547AC9697D20C626B9ADE",1)</v>
      </c>
      <c r="D4" s="10" t="s">
        <v>104</v>
      </c>
      <c r="E4" s="10">
        <v>1261372872</v>
      </c>
      <c r="F4" s="10" t="s">
        <v>1700</v>
      </c>
      <c r="G4" s="53">
        <v>844.3131</v>
      </c>
      <c r="H4" s="14">
        <v>140000</v>
      </c>
      <c r="I4" s="14">
        <v>160000</v>
      </c>
      <c r="J4" s="14">
        <v>210000</v>
      </c>
      <c r="K4" s="10" t="s">
        <v>29</v>
      </c>
      <c r="L4" s="10" t="s">
        <v>1654</v>
      </c>
      <c r="M4" s="54" t="s">
        <v>1701</v>
      </c>
    </row>
    <row r="5" s="3" customFormat="1" ht="40" customHeight="1" spans="1:13">
      <c r="A5" s="10" t="s">
        <v>22</v>
      </c>
      <c r="B5" s="10">
        <v>3</v>
      </c>
      <c r="C5" s="10" t="str">
        <f>_xlfn.DISPIMG("ID_26D1295F321E48D4BF3B83DA8D2BEDF0",1)</f>
        <v>=DISPIMG("ID_26D1295F321E48D4BF3B83DA8D2BEDF0",1)</v>
      </c>
      <c r="D5" s="10" t="s">
        <v>111</v>
      </c>
      <c r="E5" s="10">
        <v>1706040944</v>
      </c>
      <c r="F5" s="10" t="s">
        <v>188</v>
      </c>
      <c r="G5" s="53">
        <v>402.2201</v>
      </c>
      <c r="H5" s="14">
        <v>120000</v>
      </c>
      <c r="I5" s="14">
        <v>200000</v>
      </c>
      <c r="J5" s="14">
        <v>250000</v>
      </c>
      <c r="K5" s="10" t="s">
        <v>29</v>
      </c>
      <c r="L5" s="10" t="s">
        <v>1654</v>
      </c>
      <c r="M5" s="54" t="s">
        <v>1702</v>
      </c>
    </row>
    <row r="6" s="3" customFormat="1" ht="40" customHeight="1" spans="1:13">
      <c r="A6" s="10" t="s">
        <v>22</v>
      </c>
      <c r="B6" s="10">
        <v>4</v>
      </c>
      <c r="C6" s="10" t="str">
        <f>_xlfn.DISPIMG("ID_EA258259F9F540969492DBE4307EC17C",1)</f>
        <v>=DISPIMG("ID_EA258259F9F540969492DBE4307EC17C",1)</v>
      </c>
      <c r="D6" s="10" t="s">
        <v>159</v>
      </c>
      <c r="E6" s="10">
        <v>1531106761</v>
      </c>
      <c r="F6" s="10" t="s">
        <v>188</v>
      </c>
      <c r="G6" s="53">
        <v>163.9631</v>
      </c>
      <c r="H6" s="14" t="s">
        <v>35</v>
      </c>
      <c r="I6" s="14">
        <v>58000</v>
      </c>
      <c r="J6" s="14">
        <v>70000</v>
      </c>
      <c r="K6" s="10" t="s">
        <v>29</v>
      </c>
      <c r="L6" s="10" t="s">
        <v>1654</v>
      </c>
      <c r="M6" s="54" t="s">
        <v>1703</v>
      </c>
    </row>
    <row r="7" s="3" customFormat="1" ht="40" customHeight="1" spans="1:13">
      <c r="A7" s="10" t="s">
        <v>22</v>
      </c>
      <c r="B7" s="10">
        <v>5</v>
      </c>
      <c r="C7" s="55" t="str">
        <f>_xlfn.DISPIMG("ID_9D4BCA200A3A4EB8A0D73854126E75BE",1)</f>
        <v>=DISPIMG("ID_9D4BCA200A3A4EB8A0D73854126E75BE",1)</v>
      </c>
      <c r="D7" s="10" t="s">
        <v>1661</v>
      </c>
      <c r="E7" s="10">
        <v>67395245</v>
      </c>
      <c r="F7" s="10" t="s">
        <v>181</v>
      </c>
      <c r="G7" s="53">
        <v>759.9685</v>
      </c>
      <c r="H7" s="14">
        <v>79000</v>
      </c>
      <c r="I7" s="14">
        <v>109000</v>
      </c>
      <c r="J7" s="14">
        <v>129000</v>
      </c>
      <c r="K7" s="10" t="s">
        <v>29</v>
      </c>
      <c r="L7" s="10" t="s">
        <v>1654</v>
      </c>
      <c r="M7" s="54" t="s">
        <v>1704</v>
      </c>
    </row>
    <row r="8" s="3" customFormat="1" ht="40" customHeight="1" spans="1:13">
      <c r="A8" s="10" t="s">
        <v>22</v>
      </c>
      <c r="B8" s="10">
        <v>6</v>
      </c>
      <c r="C8" s="10" t="str">
        <f>_xlfn.DISPIMG("ID_44D20FEE6BF8478AA7A833989426D7D3",1)</f>
        <v>=DISPIMG("ID_44D20FEE6BF8478AA7A833989426D7D3",1)</v>
      </c>
      <c r="D8" s="10" t="s">
        <v>1705</v>
      </c>
      <c r="E8" s="10">
        <v>1847953240</v>
      </c>
      <c r="F8" s="10" t="s">
        <v>1706</v>
      </c>
      <c r="G8" s="53">
        <v>133.4926</v>
      </c>
      <c r="H8" s="14">
        <v>50000</v>
      </c>
      <c r="I8" s="14">
        <v>50000</v>
      </c>
      <c r="J8" s="14">
        <v>65000</v>
      </c>
      <c r="K8" s="10" t="s">
        <v>29</v>
      </c>
      <c r="L8" s="10" t="s">
        <v>1654</v>
      </c>
      <c r="M8" s="54" t="s">
        <v>1707</v>
      </c>
    </row>
    <row r="9" s="3" customFormat="1" ht="40" customHeight="1" spans="1:13">
      <c r="A9" s="10" t="s">
        <v>22</v>
      </c>
      <c r="B9" s="10">
        <v>7</v>
      </c>
      <c r="C9" s="10" t="str">
        <f>_xlfn.DISPIMG("ID_F25E324AE5054E67926089463596587E",1)</f>
        <v>=DISPIMG("ID_F25E324AE5054E67926089463596587E",1)</v>
      </c>
      <c r="D9" s="10" t="s">
        <v>1708</v>
      </c>
      <c r="E9" s="10">
        <v>1488857521</v>
      </c>
      <c r="F9" s="10" t="s">
        <v>1709</v>
      </c>
      <c r="G9" s="53">
        <v>100.195</v>
      </c>
      <c r="H9" s="14">
        <v>30000</v>
      </c>
      <c r="I9" s="14">
        <v>30000</v>
      </c>
      <c r="J9" s="14">
        <v>55000</v>
      </c>
      <c r="K9" s="10" t="s">
        <v>29</v>
      </c>
      <c r="L9" s="10" t="s">
        <v>1654</v>
      </c>
      <c r="M9" s="54" t="s">
        <v>1710</v>
      </c>
    </row>
    <row r="10" s="3" customFormat="1" ht="40" customHeight="1" spans="1:13">
      <c r="A10" s="10" t="s">
        <v>22</v>
      </c>
      <c r="B10" s="10">
        <v>8</v>
      </c>
      <c r="C10" s="10" t="str">
        <f>_xlfn.DISPIMG("ID_025CA94001EB422FA8A8B10D9D24F3E4",1)</f>
        <v>=DISPIMG("ID_025CA94001EB422FA8A8B10D9D24F3E4",1)</v>
      </c>
      <c r="D10" s="10" t="s">
        <v>186</v>
      </c>
      <c r="E10" s="10">
        <v>1959288705</v>
      </c>
      <c r="F10" s="10" t="s">
        <v>188</v>
      </c>
      <c r="G10" s="53">
        <v>47.52</v>
      </c>
      <c r="H10" s="14" t="s">
        <v>35</v>
      </c>
      <c r="I10" s="14">
        <v>50000</v>
      </c>
      <c r="J10" s="14">
        <v>50000</v>
      </c>
      <c r="K10" s="10" t="s">
        <v>29</v>
      </c>
      <c r="L10" s="10" t="s">
        <v>1654</v>
      </c>
      <c r="M10" s="54" t="s">
        <v>1711</v>
      </c>
    </row>
    <row r="11" s="3" customFormat="1" ht="40" customHeight="1" spans="1:13">
      <c r="A11" s="10" t="s">
        <v>22</v>
      </c>
      <c r="B11" s="10">
        <v>9</v>
      </c>
      <c r="C11" s="10" t="str">
        <f>_xlfn.DISPIMG("ID_76C7B55021AF42D1BA111CC35C0756B9",1)</f>
        <v>=DISPIMG("ID_76C7B55021AF42D1BA111CC35C0756B9",1)</v>
      </c>
      <c r="D11" s="10" t="s">
        <v>131</v>
      </c>
      <c r="E11" s="10">
        <v>2826374726</v>
      </c>
      <c r="F11" s="10" t="s">
        <v>188</v>
      </c>
      <c r="G11" s="53">
        <v>32.8464</v>
      </c>
      <c r="H11" s="14">
        <v>20000</v>
      </c>
      <c r="I11" s="14">
        <v>50000</v>
      </c>
      <c r="J11" s="14">
        <v>98000</v>
      </c>
      <c r="K11" s="10" t="s">
        <v>29</v>
      </c>
      <c r="L11" s="10" t="s">
        <v>1654</v>
      </c>
      <c r="M11" s="54" t="s">
        <v>1712</v>
      </c>
    </row>
    <row r="12" s="3" customFormat="1" ht="40" customHeight="1" spans="1:13">
      <c r="A12" s="10" t="s">
        <v>22</v>
      </c>
      <c r="B12" s="10">
        <v>10</v>
      </c>
      <c r="C12" s="10" t="str">
        <f>_xlfn.DISPIMG("ID_6F063E78CAA44C75BAB4ABB2103D579B",1)</f>
        <v>=DISPIMG("ID_6F063E78CAA44C75BAB4ABB2103D579B",1)</v>
      </c>
      <c r="D12" s="10" t="s">
        <v>145</v>
      </c>
      <c r="E12" s="10">
        <v>2374561522</v>
      </c>
      <c r="F12" s="10" t="s">
        <v>22</v>
      </c>
      <c r="G12" s="53">
        <v>91.3622</v>
      </c>
      <c r="H12" s="14" t="s">
        <v>35</v>
      </c>
      <c r="I12" s="14" t="s">
        <v>1713</v>
      </c>
      <c r="J12" s="14">
        <v>128000</v>
      </c>
      <c r="K12" s="10" t="s">
        <v>29</v>
      </c>
      <c r="L12" s="10" t="s">
        <v>1654</v>
      </c>
      <c r="M12" s="54" t="s">
        <v>1714</v>
      </c>
    </row>
    <row r="13" s="3" customFormat="1" ht="40" customHeight="1" spans="1:13">
      <c r="A13" s="10" t="s">
        <v>219</v>
      </c>
      <c r="B13" s="10">
        <v>11</v>
      </c>
      <c r="C13" s="10" t="str">
        <f>_xlfn.DISPIMG("ID_1FBA0DA8850F45B18BD38BE9C61D257B",1)</f>
        <v>=DISPIMG("ID_1FBA0DA8850F45B18BD38BE9C61D257B",1)</v>
      </c>
      <c r="D13" s="10" t="s">
        <v>1715</v>
      </c>
      <c r="E13" s="10">
        <v>121170885</v>
      </c>
      <c r="F13" s="10" t="s">
        <v>255</v>
      </c>
      <c r="G13" s="53">
        <v>26.9164</v>
      </c>
      <c r="H13" s="14">
        <v>1500</v>
      </c>
      <c r="I13" s="14">
        <v>1800</v>
      </c>
      <c r="J13" s="14">
        <v>2000</v>
      </c>
      <c r="K13" s="10" t="s">
        <v>29</v>
      </c>
      <c r="L13" s="10" t="s">
        <v>1654</v>
      </c>
      <c r="M13" s="54" t="s">
        <v>1716</v>
      </c>
    </row>
    <row r="14" s="3" customFormat="1" ht="40" customHeight="1" spans="1:13">
      <c r="A14" s="10" t="s">
        <v>64</v>
      </c>
      <c r="B14" s="10">
        <v>12</v>
      </c>
      <c r="C14" s="10" t="str">
        <f>_xlfn.DISPIMG("ID_FF56D58A0B064C748DEF09A2D4A64B27",1)</f>
        <v>=DISPIMG("ID_FF56D58A0B064C748DEF09A2D4A64B27",1)</v>
      </c>
      <c r="D14" s="10" t="s">
        <v>473</v>
      </c>
      <c r="E14" s="10">
        <v>1123957160</v>
      </c>
      <c r="F14" s="10" t="s">
        <v>475</v>
      </c>
      <c r="G14" s="53">
        <v>49.2861</v>
      </c>
      <c r="H14" s="14">
        <v>10000</v>
      </c>
      <c r="I14" s="14">
        <v>10000</v>
      </c>
      <c r="J14" s="14">
        <v>13000</v>
      </c>
      <c r="K14" s="10" t="s">
        <v>29</v>
      </c>
      <c r="L14" s="10" t="s">
        <v>1654</v>
      </c>
      <c r="M14" s="54" t="s">
        <v>1717</v>
      </c>
    </row>
    <row r="15" s="3" customFormat="1" ht="40" customHeight="1" spans="1:13">
      <c r="A15" s="10" t="s">
        <v>327</v>
      </c>
      <c r="B15" s="10">
        <v>13</v>
      </c>
      <c r="C15" s="10" t="str">
        <f>_xlfn.DISPIMG("ID_1459E60758F34FD9B5251A2D0C815B01",1)</f>
        <v>=DISPIMG("ID_1459E60758F34FD9B5251A2D0C815B01",1)</v>
      </c>
      <c r="D15" s="10" t="s">
        <v>1586</v>
      </c>
      <c r="E15" s="10">
        <v>95338390</v>
      </c>
      <c r="F15" s="10" t="s">
        <v>1718</v>
      </c>
      <c r="G15" s="53">
        <v>1328.9575</v>
      </c>
      <c r="H15" s="14">
        <v>80000</v>
      </c>
      <c r="I15" s="14">
        <v>108000</v>
      </c>
      <c r="J15" s="56" t="s">
        <v>1719</v>
      </c>
      <c r="K15" s="10" t="s">
        <v>29</v>
      </c>
      <c r="L15" s="10" t="s">
        <v>1654</v>
      </c>
      <c r="M15" s="54" t="s">
        <v>1720</v>
      </c>
    </row>
    <row r="16" s="3" customFormat="1" ht="40" customHeight="1" spans="1:13">
      <c r="A16" s="10" t="s">
        <v>327</v>
      </c>
      <c r="B16" s="10">
        <v>14</v>
      </c>
      <c r="C16" s="10" t="str">
        <f>_xlfn.DISPIMG("ID_20E53883F1124D6F8D6D09ABD2B68B86",1)</f>
        <v>=DISPIMG("ID_20E53883F1124D6F8D6D09ABD2B68B86",1)</v>
      </c>
      <c r="D16" s="10" t="s">
        <v>1634</v>
      </c>
      <c r="E16" s="10">
        <v>178752821</v>
      </c>
      <c r="F16" s="10" t="s">
        <v>1721</v>
      </c>
      <c r="G16" s="53">
        <v>135.1016</v>
      </c>
      <c r="H16" s="14">
        <v>28850</v>
      </c>
      <c r="I16" s="14">
        <v>28850</v>
      </c>
      <c r="J16" s="14">
        <v>30000</v>
      </c>
      <c r="K16" s="10" t="s">
        <v>29</v>
      </c>
      <c r="L16" s="10" t="s">
        <v>1654</v>
      </c>
      <c r="M16" s="54" t="s">
        <v>1722</v>
      </c>
    </row>
    <row r="17" s="3" customFormat="1" ht="40" customHeight="1" spans="1:13">
      <c r="A17" s="10" t="s">
        <v>327</v>
      </c>
      <c r="B17" s="10">
        <v>15</v>
      </c>
      <c r="C17" s="10" t="str">
        <f>_xlfn.DISPIMG("ID_663EA6CF7ADA4C04BFCE7AC30DCA86B5",1)</f>
        <v>=DISPIMG("ID_663EA6CF7ADA4C04BFCE7AC30DCA86B5",1)</v>
      </c>
      <c r="D17" s="10" t="s">
        <v>1569</v>
      </c>
      <c r="E17" s="10">
        <v>1999264444</v>
      </c>
      <c r="F17" s="10" t="s">
        <v>327</v>
      </c>
      <c r="G17" s="53">
        <v>66.6779</v>
      </c>
      <c r="H17" s="14">
        <v>10000</v>
      </c>
      <c r="I17" s="14">
        <v>10000</v>
      </c>
      <c r="J17" s="14">
        <v>13000</v>
      </c>
      <c r="K17" s="10" t="s">
        <v>29</v>
      </c>
      <c r="L17" s="10" t="s">
        <v>1654</v>
      </c>
      <c r="M17" s="54" t="s">
        <v>1723</v>
      </c>
    </row>
    <row r="18" s="3" customFormat="1" ht="40" customHeight="1" spans="1:13">
      <c r="A18" s="10" t="s">
        <v>327</v>
      </c>
      <c r="B18" s="10">
        <v>16</v>
      </c>
      <c r="C18" s="10" t="str">
        <f>_xlfn.DISPIMG("ID_F258CD6BFCC5411D95997B2394662D36",1)</f>
        <v>=DISPIMG("ID_F258CD6BFCC5411D95997B2394662D36",1)</v>
      </c>
      <c r="D18" s="10" t="s">
        <v>334</v>
      </c>
      <c r="E18" s="10">
        <v>174655943</v>
      </c>
      <c r="F18" s="10" t="s">
        <v>327</v>
      </c>
      <c r="G18" s="53">
        <v>63.4612</v>
      </c>
      <c r="H18" s="14">
        <v>4500</v>
      </c>
      <c r="I18" s="14">
        <v>4500</v>
      </c>
      <c r="J18" s="14">
        <v>6000</v>
      </c>
      <c r="K18" s="10" t="s">
        <v>29</v>
      </c>
      <c r="L18" s="10" t="s">
        <v>1654</v>
      </c>
      <c r="M18" s="54" t="s">
        <v>1724</v>
      </c>
    </row>
    <row r="19" s="3" customFormat="1" ht="40" customHeight="1" spans="1:13">
      <c r="A19" s="10" t="s">
        <v>327</v>
      </c>
      <c r="B19" s="10">
        <v>17</v>
      </c>
      <c r="C19" s="10" t="str">
        <f>_xlfn.DISPIMG("ID_11248BC070EE486982BB0B5EC2E9CB12",1)</f>
        <v>=DISPIMG("ID_11248BC070EE486982BB0B5EC2E9CB12",1)</v>
      </c>
      <c r="D19" s="10" t="s">
        <v>1511</v>
      </c>
      <c r="E19" s="10">
        <v>5787752</v>
      </c>
      <c r="F19" s="10" t="s">
        <v>327</v>
      </c>
      <c r="G19" s="53">
        <v>33.878</v>
      </c>
      <c r="H19" s="14">
        <v>10000</v>
      </c>
      <c r="I19" s="14">
        <v>12000</v>
      </c>
      <c r="J19" s="14">
        <v>15000</v>
      </c>
      <c r="K19" s="10" t="s">
        <v>29</v>
      </c>
      <c r="L19" s="10" t="s">
        <v>1654</v>
      </c>
      <c r="M19" s="54" t="s">
        <v>1725</v>
      </c>
    </row>
    <row r="20" s="3" customFormat="1" ht="40" customHeight="1" spans="1:13">
      <c r="A20" s="10" t="s">
        <v>533</v>
      </c>
      <c r="B20" s="10">
        <v>18</v>
      </c>
      <c r="C20" s="10" t="str">
        <f>_xlfn.DISPIMG("ID_2D4F19422DD94E92A557E4477C27D288",1)</f>
        <v>=DISPIMG("ID_2D4F19422DD94E92A557E4477C27D288",1)</v>
      </c>
      <c r="D20" s="10" t="s">
        <v>97</v>
      </c>
      <c r="E20" s="10">
        <v>1881524094</v>
      </c>
      <c r="F20" s="10" t="s">
        <v>517</v>
      </c>
      <c r="G20" s="53">
        <v>80.5901</v>
      </c>
      <c r="H20" s="14">
        <v>30000</v>
      </c>
      <c r="I20" s="14">
        <v>30000</v>
      </c>
      <c r="J20" s="14">
        <v>30000</v>
      </c>
      <c r="K20" s="10" t="s">
        <v>29</v>
      </c>
      <c r="L20" s="10" t="s">
        <v>1654</v>
      </c>
      <c r="M20" s="54" t="s">
        <v>1726</v>
      </c>
    </row>
    <row r="21" s="3" customFormat="1" ht="40" customHeight="1" spans="1:13">
      <c r="A21" s="10" t="s">
        <v>533</v>
      </c>
      <c r="B21" s="10">
        <v>19</v>
      </c>
      <c r="C21" s="10" t="str">
        <f>_xlfn.DISPIMG("ID_3F1759559AB940A6A95E542A6EDD73B0",1)</f>
        <v>=DISPIMG("ID_3F1759559AB940A6A95E542A6EDD73B0",1)</v>
      </c>
      <c r="D21" s="10" t="s">
        <v>1727</v>
      </c>
      <c r="E21" s="10">
        <v>1461222504</v>
      </c>
      <c r="F21" s="10" t="s">
        <v>99</v>
      </c>
      <c r="G21" s="53">
        <v>62.4058</v>
      </c>
      <c r="H21" s="14">
        <v>15000</v>
      </c>
      <c r="I21" s="14">
        <v>15000</v>
      </c>
      <c r="J21" s="14">
        <v>20000</v>
      </c>
      <c r="K21" s="10" t="s">
        <v>29</v>
      </c>
      <c r="L21" s="10" t="s">
        <v>1654</v>
      </c>
      <c r="M21" s="54" t="s">
        <v>1728</v>
      </c>
    </row>
    <row r="22" s="3" customFormat="1" ht="40" customHeight="1" spans="1:13">
      <c r="A22" s="10" t="s">
        <v>533</v>
      </c>
      <c r="B22" s="10">
        <v>20</v>
      </c>
      <c r="C22" s="10" t="str">
        <f>_xlfn.DISPIMG("ID_B29E0B8463234924BBB65C6C79031091",1)</f>
        <v>=DISPIMG("ID_B29E0B8463234924BBB65C6C79031091",1)</v>
      </c>
      <c r="D22" s="10" t="s">
        <v>1729</v>
      </c>
      <c r="E22" s="10">
        <v>514366458</v>
      </c>
      <c r="F22" s="10" t="s">
        <v>99</v>
      </c>
      <c r="G22" s="53">
        <v>62.0398</v>
      </c>
      <c r="H22" s="14" t="s">
        <v>35</v>
      </c>
      <c r="I22" s="14">
        <v>6000</v>
      </c>
      <c r="J22" s="14" t="s">
        <v>35</v>
      </c>
      <c r="K22" s="10" t="s">
        <v>29</v>
      </c>
      <c r="L22" s="10" t="s">
        <v>1654</v>
      </c>
      <c r="M22" s="54" t="s">
        <v>1730</v>
      </c>
    </row>
    <row r="23" s="3" customFormat="1" ht="40" customHeight="1" spans="1:13">
      <c r="A23" s="10" t="s">
        <v>1731</v>
      </c>
      <c r="B23" s="10">
        <v>21</v>
      </c>
      <c r="C23" s="10" t="str">
        <f>_xlfn.DISPIMG("ID_A6F025CCCD2A49668E318B310BB2E213",1)</f>
        <v>=DISPIMG("ID_A6F025CCCD2A49668E318B310BB2E213",1)</v>
      </c>
      <c r="D23" s="10" t="s">
        <v>457</v>
      </c>
      <c r="E23" s="10">
        <v>657565965</v>
      </c>
      <c r="F23" s="10" t="s">
        <v>1732</v>
      </c>
      <c r="G23" s="53">
        <v>14.008</v>
      </c>
      <c r="H23" s="14">
        <v>18000</v>
      </c>
      <c r="I23" s="14">
        <v>24000</v>
      </c>
      <c r="J23" s="14">
        <v>30000</v>
      </c>
      <c r="K23" s="10" t="s">
        <v>508</v>
      </c>
      <c r="L23" s="10" t="s">
        <v>1654</v>
      </c>
      <c r="M23" s="54" t="s">
        <v>1733</v>
      </c>
    </row>
    <row r="24" s="3" customFormat="1" ht="40" customHeight="1" spans="1:13">
      <c r="A24" s="10" t="s">
        <v>276</v>
      </c>
      <c r="B24" s="10">
        <v>22</v>
      </c>
      <c r="C24" s="10" t="str">
        <f>_xlfn.DISPIMG("ID_160376FC8C8D4E8BA2F154BAA03B7139",1)</f>
        <v>=DISPIMG("ID_160376FC8C8D4E8BA2F154BAA03B7139",1)</v>
      </c>
      <c r="D24" s="10" t="s">
        <v>1734</v>
      </c>
      <c r="E24" s="10">
        <v>1971657741</v>
      </c>
      <c r="F24" s="10" t="s">
        <v>299</v>
      </c>
      <c r="G24" s="53">
        <v>21.1142</v>
      </c>
      <c r="H24" s="14" t="s">
        <v>35</v>
      </c>
      <c r="I24" s="14">
        <v>6000</v>
      </c>
      <c r="J24" s="14">
        <v>12000</v>
      </c>
      <c r="K24" s="10" t="s">
        <v>123</v>
      </c>
      <c r="L24" s="10" t="s">
        <v>1654</v>
      </c>
      <c r="M24" s="54" t="s">
        <v>1735</v>
      </c>
    </row>
    <row r="25" s="3" customFormat="1" ht="40" customHeight="1" spans="1:13">
      <c r="A25" s="10" t="s">
        <v>408</v>
      </c>
      <c r="B25" s="10">
        <v>23</v>
      </c>
      <c r="C25" s="10" t="str">
        <f>_xlfn.DISPIMG("ID_BF520B8C00DB4018AAF498954CEEB6E7",1)</f>
        <v>=DISPIMG("ID_BF520B8C00DB4018AAF498954CEEB6E7",1)</v>
      </c>
      <c r="D25" s="10" t="s">
        <v>1736</v>
      </c>
      <c r="E25" s="10">
        <v>535240710</v>
      </c>
      <c r="F25" s="10" t="s">
        <v>459</v>
      </c>
      <c r="G25" s="53">
        <v>49.2343</v>
      </c>
      <c r="H25" s="14">
        <v>20000</v>
      </c>
      <c r="I25" s="14">
        <v>25000</v>
      </c>
      <c r="J25" s="14">
        <v>29900</v>
      </c>
      <c r="K25" s="10" t="s">
        <v>29</v>
      </c>
      <c r="L25" s="10" t="s">
        <v>1654</v>
      </c>
      <c r="M25" s="54" t="s">
        <v>1737</v>
      </c>
    </row>
    <row r="26" s="3" customFormat="1" ht="40" customHeight="1" spans="1:13">
      <c r="A26" s="16" t="s">
        <v>408</v>
      </c>
      <c r="B26" s="16">
        <v>24</v>
      </c>
      <c r="C26" s="16" t="str">
        <f>_xlfn.DISPIMG("ID_1E53894226F0447CA4D62FA5B8BA1118",1)</f>
        <v>=DISPIMG("ID_1E53894226F0447CA4D62FA5B8BA1118",1)</v>
      </c>
      <c r="D26" s="16" t="s">
        <v>487</v>
      </c>
      <c r="E26" s="16">
        <v>1901994949</v>
      </c>
      <c r="F26" s="16" t="s">
        <v>459</v>
      </c>
      <c r="G26" s="57">
        <v>5.578</v>
      </c>
      <c r="H26" s="20" t="s">
        <v>35</v>
      </c>
      <c r="I26" s="20">
        <v>8500</v>
      </c>
      <c r="J26" s="20">
        <v>8500</v>
      </c>
      <c r="K26" s="35" t="s">
        <v>1738</v>
      </c>
      <c r="L26" s="16" t="s">
        <v>1669</v>
      </c>
      <c r="M26" s="58" t="s">
        <v>1739</v>
      </c>
    </row>
  </sheetData>
  <autoFilter xmlns:etc="http://www.wps.cn/officeDocument/2017/etCustomData" ref="A2:M26" etc:filterBottomFollowUsedRange="0">
    <extLst/>
  </autoFilter>
  <mergeCells count="1">
    <mergeCell ref="A1:M1"/>
  </mergeCells>
  <hyperlinks>
    <hyperlink ref="M3" r:id="rId2" display="https://live.kuaishou.com/profile/3xi4apqvqnf7g7y" tooltip="https://live.kuaishou.com/profile/3xi4apqvqnf7g7y"/>
    <hyperlink ref="M5" r:id="rId3" display="https://live.kuaishou.com/profile/Roududu1998z" tooltip="https://live.kuaishou.com/profile/Roududu1998z"/>
    <hyperlink ref="M4" r:id="rId4" display="https://live.kuaishou.com/profile/yaner957"/>
    <hyperlink ref="M6" r:id="rId5" display="https://live.kuaishou.com/profile/Dahuangh"/>
    <hyperlink ref="M8" r:id="rId6" display="https://live.kuaishou.com/profile/3xbn4pn987uua5q"/>
    <hyperlink ref="M9" r:id="rId7" display="https://live.kuaishou.com/profile/xiaodudu20181208"/>
    <hyperlink ref="M20" r:id="rId8" display="https://live.kuaishou.com/profile/xxy1129xy"/>
    <hyperlink ref="M11" r:id="rId9" display="https://live.kuaishou.com/profile/wutangnaicha23"/>
    <hyperlink ref="M12" r:id="rId10" display="https://live.kuaishou.com/profile/zhousanshi0818"/>
    <hyperlink ref="M14" r:id="rId11" display="https://live.kuaishou.com/profile/bigefeixi"/>
    <hyperlink ref="M16" r:id="rId12" display="https://live.kuaishou.com/profile/Xiaxia977"/>
    <hyperlink ref="M17" r:id="rId13" display="https://live.kuaishou.com/profile/yihang112244" tooltip="https://live.kuaishou.com/profile/yihang112244"/>
    <hyperlink ref="M18" r:id="rId14" display="https://live.kuaishou.com/profile/xrr888006"/>
    <hyperlink ref="M21" r:id="rId15" display="https://live.kuaishou.com/profile/A77777774_"/>
    <hyperlink ref="M13" r:id="rId16" display="https://live.kuaishou.com/profile/3xjjzysswd2hqqm"/>
    <hyperlink ref="M15" r:id="rId17" display="https://live.kuaishou.com/profile/ygxdwl666"/>
    <hyperlink ref="M24" r:id="rId18" display="https://live.kuaishou.com/profile/Thesmallyear"/>
    <hyperlink ref="M19" r:id="rId19" display="https://v.kuaishou.com/kpTXgm"/>
    <hyperlink ref="M22" r:id="rId20" display="https://v.kuaishou.com/iTF8WX"/>
    <hyperlink ref="M10" r:id="rId21" display="https://live.kuaishou.com/profile/3xt6e7ftwjievc4" tooltip="https://live.kuaishou.com/profile/3xt6e7ftwjievc4"/>
    <hyperlink ref="M25" r:id="rId22" display="https://v.kuaishou.com/KIJDmKoP"/>
    <hyperlink ref="M7" r:id="rId23" display="https://v.kuaishou.com/nuLqSDG3"/>
    <hyperlink ref="M26" r:id="rId24" display="https://v.kuaishou.com/JfESauIY"/>
    <hyperlink ref="M23" r:id="rId25" display="https://v.kuaishou.com/JH0izg3N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1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J5" sqref="J5"/>
    </sheetView>
  </sheetViews>
  <sheetFormatPr defaultColWidth="9.81730769230769" defaultRowHeight="16.8"/>
  <cols>
    <col min="1" max="1" width="9" style="1"/>
    <col min="2" max="2" width="9.69230769230769" style="1" customWidth="1"/>
    <col min="3" max="3" width="19.4615384615385" style="1" customWidth="1"/>
    <col min="4" max="4" width="27.0769230769231" style="1" customWidth="1"/>
    <col min="5" max="6" width="11.9038461538462" style="5" customWidth="1"/>
    <col min="7" max="7" width="34.7596153846154" style="39" customWidth="1"/>
    <col min="8" max="8" width="11.0576923076923" style="1" customWidth="1"/>
    <col min="9" max="9" width="13.7692307692308" style="1" customWidth="1"/>
    <col min="10" max="13" width="19.6923076923077" style="1" customWidth="1"/>
    <col min="14" max="16370" width="9" style="1"/>
    <col min="16371" max="16373" width="9.64423076923077" style="1"/>
    <col min="16374" max="16384" width="9.81730769230769" style="1"/>
  </cols>
  <sheetData>
    <row r="1" s="1" customFormat="1" ht="70" customHeight="1" spans="1:13">
      <c r="A1" s="40" t="s">
        <v>1740</v>
      </c>
      <c r="B1" s="40"/>
      <c r="C1" s="40"/>
      <c r="D1" s="40"/>
      <c r="E1" s="41"/>
      <c r="F1" s="41"/>
      <c r="G1" s="40"/>
      <c r="H1" s="40"/>
      <c r="I1" s="40"/>
      <c r="J1" s="40"/>
      <c r="K1" s="40"/>
      <c r="L1" s="40"/>
      <c r="M1" s="40"/>
    </row>
    <row r="2" s="38" customFormat="1" ht="50" customHeight="1" spans="1:13">
      <c r="A2" s="42" t="s">
        <v>8</v>
      </c>
      <c r="B2" s="42" t="s">
        <v>9</v>
      </c>
      <c r="C2" s="42" t="s">
        <v>1741</v>
      </c>
      <c r="D2" s="42" t="s">
        <v>1742</v>
      </c>
      <c r="E2" s="43" t="s">
        <v>1743</v>
      </c>
      <c r="F2" s="43" t="s">
        <v>1744</v>
      </c>
      <c r="G2" s="42" t="s">
        <v>1696</v>
      </c>
      <c r="H2" s="42" t="s">
        <v>1492</v>
      </c>
      <c r="I2" s="42" t="s">
        <v>667</v>
      </c>
      <c r="J2" s="42" t="s">
        <v>1745</v>
      </c>
      <c r="K2" s="42" t="s">
        <v>1746</v>
      </c>
      <c r="L2" s="42" t="s">
        <v>1747</v>
      </c>
      <c r="M2" s="42" t="s">
        <v>1748</v>
      </c>
    </row>
    <row r="3" s="3" customFormat="1" ht="40" customHeight="1" spans="1:13">
      <c r="A3" s="10">
        <v>1</v>
      </c>
      <c r="B3" s="12" t="str">
        <f>_xlfn.DISPIMG("ID_5BA8960DA9DB42B0B6587B58B3D08D39",1)</f>
        <v>=DISPIMG("ID_5BA8960DA9DB42B0B6587B58B3D08D39",1)</v>
      </c>
      <c r="C3" s="30" t="s">
        <v>23</v>
      </c>
      <c r="D3" s="10">
        <v>30139938</v>
      </c>
      <c r="E3" s="44">
        <v>194.2</v>
      </c>
      <c r="F3" s="44">
        <v>1616.7</v>
      </c>
      <c r="G3" s="30" t="s">
        <v>1749</v>
      </c>
      <c r="H3" s="10" t="s">
        <v>29</v>
      </c>
      <c r="I3" s="30" t="s">
        <v>1750</v>
      </c>
      <c r="J3" s="10">
        <v>1800000</v>
      </c>
      <c r="K3" s="10" t="s">
        <v>1751</v>
      </c>
      <c r="L3" s="10" t="s">
        <v>35</v>
      </c>
      <c r="M3" s="10" t="s">
        <v>35</v>
      </c>
    </row>
    <row r="4" s="3" customFormat="1" ht="40" customHeight="1" spans="1:13">
      <c r="A4" s="10">
        <v>2</v>
      </c>
      <c r="B4" s="12" t="str">
        <f>_xlfn.DISPIMG("ID_F79D9C42E0B9416AB978B02977D16978",1)</f>
        <v>=DISPIMG("ID_F79D9C42E0B9416AB978B02977D16978",1)</v>
      </c>
      <c r="C4" s="30" t="s">
        <v>1752</v>
      </c>
      <c r="D4" s="10">
        <v>686354330</v>
      </c>
      <c r="E4" s="44">
        <v>93.5</v>
      </c>
      <c r="F4" s="44">
        <v>630.4</v>
      </c>
      <c r="G4" s="30" t="s">
        <v>1753</v>
      </c>
      <c r="H4" s="10" t="s">
        <v>29</v>
      </c>
      <c r="I4" s="10" t="s">
        <v>329</v>
      </c>
      <c r="J4" s="10">
        <v>25000</v>
      </c>
      <c r="K4" s="10" t="s">
        <v>35</v>
      </c>
      <c r="L4" s="10" t="s">
        <v>35</v>
      </c>
      <c r="M4" s="10" t="s">
        <v>35</v>
      </c>
    </row>
    <row r="5" s="3" customFormat="1" ht="40" customHeight="1" spans="1:13">
      <c r="A5" s="10">
        <v>3</v>
      </c>
      <c r="B5" s="12" t="str">
        <f>_xlfn.DISPIMG("ID_17F8DAE0FB3944338FDD5DD9E57873C1",1)</f>
        <v>=DISPIMG("ID_17F8DAE0FB3944338FDD5DD9E57873C1",1)</v>
      </c>
      <c r="C5" s="30" t="s">
        <v>1754</v>
      </c>
      <c r="D5" s="10">
        <v>1752056466</v>
      </c>
      <c r="E5" s="44">
        <v>53.1</v>
      </c>
      <c r="F5" s="44">
        <v>898.7</v>
      </c>
      <c r="G5" s="30" t="s">
        <v>1755</v>
      </c>
      <c r="H5" s="10" t="s">
        <v>29</v>
      </c>
      <c r="I5" s="30" t="s">
        <v>1750</v>
      </c>
      <c r="J5" s="10">
        <v>200000</v>
      </c>
      <c r="K5" s="10">
        <v>40000</v>
      </c>
      <c r="L5" s="10">
        <v>60000</v>
      </c>
      <c r="M5" s="10">
        <v>30000</v>
      </c>
    </row>
    <row r="6" s="3" customFormat="1" ht="40" customHeight="1" spans="1:13">
      <c r="A6" s="10">
        <v>4</v>
      </c>
      <c r="B6" s="12" t="str">
        <f>_xlfn.DISPIMG("ID_F0EE0381F5B1436DAEEE251ADF939B0E",1)</f>
        <v>=DISPIMG("ID_F0EE0381F5B1436DAEEE251ADF939B0E",1)</v>
      </c>
      <c r="C6" s="30" t="s">
        <v>1562</v>
      </c>
      <c r="D6" s="138" t="s">
        <v>1756</v>
      </c>
      <c r="E6" s="44">
        <v>9.1</v>
      </c>
      <c r="F6" s="44">
        <v>68.3</v>
      </c>
      <c r="G6" s="30" t="s">
        <v>1757</v>
      </c>
      <c r="H6" s="10" t="s">
        <v>29</v>
      </c>
      <c r="I6" s="10" t="s">
        <v>602</v>
      </c>
      <c r="J6" s="10" t="s">
        <v>35</v>
      </c>
      <c r="K6" s="10" t="s">
        <v>1758</v>
      </c>
      <c r="L6" s="10" t="s">
        <v>35</v>
      </c>
      <c r="M6" s="10" t="s">
        <v>35</v>
      </c>
    </row>
    <row r="7" s="3" customFormat="1" ht="40" customHeight="1" spans="1:13">
      <c r="A7" s="10">
        <v>5</v>
      </c>
      <c r="B7" s="12" t="str">
        <f>_xlfn.DISPIMG("ID_CB3295A1027744EC857B486DC6893A52",1)</f>
        <v>=DISPIMG("ID_CB3295A1027744EC857B486DC6893A52",1)</v>
      </c>
      <c r="C7" s="30" t="s">
        <v>111</v>
      </c>
      <c r="D7" s="10">
        <v>2069267165</v>
      </c>
      <c r="E7" s="44">
        <v>9.7732</v>
      </c>
      <c r="F7" s="44">
        <v>116</v>
      </c>
      <c r="G7" s="30" t="s">
        <v>1759</v>
      </c>
      <c r="H7" s="10" t="s">
        <v>29</v>
      </c>
      <c r="I7" s="30" t="s">
        <v>1750</v>
      </c>
      <c r="J7" s="10" t="s">
        <v>35</v>
      </c>
      <c r="K7" s="10" t="s">
        <v>1760</v>
      </c>
      <c r="L7" s="10">
        <v>10000</v>
      </c>
      <c r="M7" s="10">
        <v>6000</v>
      </c>
    </row>
    <row r="8" s="3" customFormat="1" ht="40" customHeight="1" spans="1:13">
      <c r="A8" s="10">
        <v>6</v>
      </c>
      <c r="B8" s="12" t="str">
        <f>_xlfn.DISPIMG("ID_EBCA562BE6304D399B78784BF72C7A46",1)</f>
        <v>=DISPIMG("ID_EBCA562BE6304D399B78784BF72C7A46",1)</v>
      </c>
      <c r="C8" s="30" t="s">
        <v>145</v>
      </c>
      <c r="D8" s="10">
        <v>1171192768</v>
      </c>
      <c r="E8" s="44">
        <v>42.4</v>
      </c>
      <c r="F8" s="44">
        <v>748.1</v>
      </c>
      <c r="G8" s="30" t="s">
        <v>1761</v>
      </c>
      <c r="H8" s="10" t="s">
        <v>29</v>
      </c>
      <c r="I8" s="10" t="s">
        <v>1750</v>
      </c>
      <c r="J8" s="10" t="s">
        <v>1762</v>
      </c>
      <c r="K8" s="10" t="s">
        <v>1763</v>
      </c>
      <c r="L8" s="10">
        <v>10000</v>
      </c>
      <c r="M8" s="10">
        <v>6000</v>
      </c>
    </row>
    <row r="9" s="3" customFormat="1" ht="40" customHeight="1" spans="1:13">
      <c r="A9" s="10">
        <v>7</v>
      </c>
      <c r="B9" s="12" t="str">
        <f>_xlfn.DISPIMG("ID_C84293C4FCB849FA9DC9DEC789150165",1)</f>
        <v>=DISPIMG("ID_C84293C4FCB849FA9DC9DEC789150165",1)</v>
      </c>
      <c r="C9" s="30" t="s">
        <v>1764</v>
      </c>
      <c r="D9" s="10">
        <v>1476802359</v>
      </c>
      <c r="E9" s="44">
        <v>1.8538</v>
      </c>
      <c r="F9" s="44">
        <v>22.6</v>
      </c>
      <c r="G9" s="30" t="s">
        <v>1765</v>
      </c>
      <c r="H9" s="10" t="s">
        <v>29</v>
      </c>
      <c r="I9" s="30" t="s">
        <v>1750</v>
      </c>
      <c r="J9" s="10" t="s">
        <v>35</v>
      </c>
      <c r="K9" s="10" t="s">
        <v>1758</v>
      </c>
      <c r="L9" s="10">
        <v>5000</v>
      </c>
      <c r="M9" s="10">
        <v>3000</v>
      </c>
    </row>
    <row r="10" s="3" customFormat="1" ht="40" customHeight="1" spans="1:13">
      <c r="A10" s="10">
        <v>8</v>
      </c>
      <c r="B10" s="12" t="str">
        <f>_xlfn.DISPIMG("ID_372925DD8CB0467B92525FA61EF5FB7D",1)</f>
        <v>=DISPIMG("ID_372925DD8CB0467B92525FA61EF5FB7D",1)</v>
      </c>
      <c r="C10" s="30" t="s">
        <v>1766</v>
      </c>
      <c r="D10" s="10">
        <v>1972786116</v>
      </c>
      <c r="E10" s="44">
        <v>1.0424</v>
      </c>
      <c r="F10" s="44">
        <v>9.2059</v>
      </c>
      <c r="G10" s="30" t="s">
        <v>1767</v>
      </c>
      <c r="H10" s="10" t="s">
        <v>29</v>
      </c>
      <c r="I10" s="10" t="s">
        <v>1750</v>
      </c>
      <c r="J10" s="10" t="s">
        <v>35</v>
      </c>
      <c r="K10" s="10" t="s">
        <v>1768</v>
      </c>
      <c r="L10" s="10">
        <v>5000</v>
      </c>
      <c r="M10" s="10">
        <v>3000</v>
      </c>
    </row>
    <row r="11" s="3" customFormat="1" ht="40" customHeight="1" spans="1:13">
      <c r="A11" s="16">
        <v>9</v>
      </c>
      <c r="B11" s="18" t="str">
        <f>_xlfn.DISPIMG("ID_467966D24D254DAFB9025E4824C38221",1)</f>
        <v>=DISPIMG("ID_467966D24D254DAFB9025E4824C38221",1)</v>
      </c>
      <c r="C11" s="35" t="s">
        <v>1769</v>
      </c>
      <c r="D11" s="16">
        <v>1376579261</v>
      </c>
      <c r="E11" s="45">
        <v>4.2117</v>
      </c>
      <c r="F11" s="45">
        <v>27.7</v>
      </c>
      <c r="G11" s="35" t="s">
        <v>1770</v>
      </c>
      <c r="H11" s="16" t="s">
        <v>29</v>
      </c>
      <c r="I11" s="35" t="s">
        <v>1750</v>
      </c>
      <c r="J11" s="16">
        <v>10000</v>
      </c>
      <c r="K11" s="16" t="s">
        <v>1768</v>
      </c>
      <c r="L11" s="16">
        <v>5000</v>
      </c>
      <c r="M11" s="16">
        <v>3000</v>
      </c>
    </row>
  </sheetData>
  <autoFilter xmlns:etc="http://www.wps.cn/officeDocument/2017/etCustomData" ref="A2:M11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7" r:id="rId4" display="https://space.bilibili.com/2069267165?spm_id_from=333.337.0.0" tooltip="https://space.bilibili.com/2069267165?spm_id_from=333.337.0.0"/>
    <hyperlink ref="G8" r:id="rId5" display="https://space.bilibili.com/1171192768?spm_id_from=333.337.0.0" tooltip="https://space.bilibili.com/1171192768?spm_id_from=333.337.0.0"/>
    <hyperlink ref="G9" r:id="rId6" display="https://space.bilibili.com/1476802359?spm_id_from=333.337.0.0" tooltip="https://space.bilibili.com/1476802359?spm_id_from=333.337.0.0"/>
    <hyperlink ref="G10" r:id="rId7" display="https://space.bilibili.com/1972786116?spm_id_from=333.337.0.0" tooltip="https://space.bilibili.com/1972786116?spm_id_from=333.337.0.0"/>
    <hyperlink ref="G4" r:id="rId8" display="https://space.bilibili.com/686354330?spm_id_from=333.337.0.0" tooltip="https://space.bilibili.com/686354330?spm_id_from=333.337.0.0"/>
    <hyperlink ref="G11" r:id="rId9" display="https://space.bilibili.com/1376579261?spm_id_from=333.337.0.0"/>
    <hyperlink ref="G6" r:id="rId10" display="https://space.bilibili.com/3494370374322460?spm_id_from=333.337.0.0"/>
  </hyperlinks>
  <pageMargins left="0.75" right="0.75" top="1" bottom="1" header="0.5" footer="0.5"/>
  <pageSetup paperSize="9" orientation="portrait"/>
  <headerFooter/>
  <ignoredErrors>
    <ignoredError sqref="D6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M19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I12" sqref="I12"/>
    </sheetView>
  </sheetViews>
  <sheetFormatPr defaultColWidth="9.81730769230769" defaultRowHeight="16.8"/>
  <cols>
    <col min="1" max="1" width="9.23076923076923" style="22" customWidth="1"/>
    <col min="2" max="2" width="9.69230769230769" style="22" customWidth="1"/>
    <col min="3" max="3" width="16.9230769230769" style="25" customWidth="1"/>
    <col min="4" max="4" width="21.4615384615385" style="26" customWidth="1"/>
    <col min="5" max="5" width="16.9230769230769" style="22" customWidth="1"/>
    <col min="6" max="6" width="35.6923076923077" style="22" customWidth="1"/>
    <col min="7" max="7" width="10.6923076923077" style="22" customWidth="1"/>
    <col min="8" max="10" width="15.6923076923077" style="22" customWidth="1"/>
    <col min="11" max="11" width="50.6923076923077" style="25" customWidth="1"/>
    <col min="12" max="12" width="30.6923076923077" style="22" customWidth="1"/>
    <col min="13" max="13" width="9.23076923076923" style="22" customWidth="1"/>
    <col min="14" max="14" width="18.375" style="22" customWidth="1"/>
    <col min="15" max="15" width="27.1442307692308" style="22" customWidth="1"/>
    <col min="16" max="16" width="8" style="22" customWidth="1"/>
    <col min="17" max="17" width="10.375" style="27"/>
    <col min="18" max="18" width="12.625" style="22"/>
    <col min="19" max="16378" width="9.64423076923077" style="22"/>
    <col min="16379" max="16384" width="9.81730769230769" style="22"/>
  </cols>
  <sheetData>
    <row r="1" s="22" customFormat="1" ht="70" customHeight="1" spans="1:13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3" customFormat="1" ht="50" customHeight="1" spans="1:13">
      <c r="A2" s="28" t="s">
        <v>8</v>
      </c>
      <c r="B2" s="28" t="s">
        <v>9</v>
      </c>
      <c r="C2" s="28" t="s">
        <v>10</v>
      </c>
      <c r="D2" s="28" t="s">
        <v>11</v>
      </c>
      <c r="E2" s="28" t="s">
        <v>1185</v>
      </c>
      <c r="F2" s="28" t="s">
        <v>13</v>
      </c>
      <c r="G2" s="29" t="s">
        <v>15</v>
      </c>
      <c r="H2" s="29" t="s">
        <v>16</v>
      </c>
      <c r="I2" s="29" t="s">
        <v>17</v>
      </c>
      <c r="J2" s="29" t="s">
        <v>18</v>
      </c>
      <c r="K2" s="29" t="s">
        <v>1771</v>
      </c>
      <c r="L2" s="29" t="s">
        <v>1186</v>
      </c>
      <c r="M2" s="29" t="s">
        <v>21</v>
      </c>
    </row>
    <row r="3" s="24" customFormat="1" ht="35" customHeight="1" spans="1:13">
      <c r="A3" s="30">
        <v>1</v>
      </c>
      <c r="B3" t="str">
        <f>_xlfn.DISPIMG("ID_D842E415BAE34D43A12096253867EDFC",1)</f>
        <v>=DISPIMG("ID_D842E415BAE34D43A12096253867EDFC",1)</v>
      </c>
      <c r="C3" s="10" t="s">
        <v>1569</v>
      </c>
      <c r="D3" s="10" t="s">
        <v>1772</v>
      </c>
      <c r="E3" s="10" t="s">
        <v>327</v>
      </c>
      <c r="F3" s="10" t="s">
        <v>1773</v>
      </c>
      <c r="G3" s="14">
        <v>65.6</v>
      </c>
      <c r="H3" s="14">
        <v>100000</v>
      </c>
      <c r="I3" s="14">
        <v>128000</v>
      </c>
      <c r="J3" s="14">
        <v>148000</v>
      </c>
      <c r="K3" s="31" t="s">
        <v>1774</v>
      </c>
      <c r="L3" s="30" t="s">
        <v>1775</v>
      </c>
      <c r="M3" s="10" t="s">
        <v>29</v>
      </c>
    </row>
    <row r="4" s="24" customFormat="1" ht="35" customHeight="1" spans="1:13">
      <c r="A4" s="10">
        <v>2</v>
      </c>
      <c r="B4" s="12" t="str">
        <f>_xlfn.DISPIMG("ID_8E572C28C332409CBC778FAC9CC485EE",1)</f>
        <v>=DISPIMG("ID_8E572C28C332409CBC778FAC9CC485EE",1)</v>
      </c>
      <c r="C4" s="10" t="s">
        <v>1776</v>
      </c>
      <c r="D4" s="10" t="s">
        <v>1777</v>
      </c>
      <c r="E4" s="10" t="s">
        <v>1778</v>
      </c>
      <c r="F4" s="10" t="s">
        <v>1779</v>
      </c>
      <c r="G4" s="14">
        <v>152.9</v>
      </c>
      <c r="H4" s="14">
        <v>38000</v>
      </c>
      <c r="I4" s="14">
        <v>38000</v>
      </c>
      <c r="J4" s="14">
        <v>48000</v>
      </c>
      <c r="K4" s="31" t="s">
        <v>1780</v>
      </c>
      <c r="L4" s="30" t="s">
        <v>1781</v>
      </c>
      <c r="M4" s="10" t="s">
        <v>29</v>
      </c>
    </row>
    <row r="5" s="24" customFormat="1" ht="35" customHeight="1" spans="1:13">
      <c r="A5" s="10">
        <v>3</v>
      </c>
      <c r="B5" s="30" t="str">
        <f>_xlfn.DISPIMG("ID_96649675CE59436DA7245E1D32815E99",1)</f>
        <v>=DISPIMG("ID_96649675CE59436DA7245E1D32815E99",1)</v>
      </c>
      <c r="C5" s="10" t="s">
        <v>1782</v>
      </c>
      <c r="D5" s="30" t="s">
        <v>1783</v>
      </c>
      <c r="E5" s="10" t="s">
        <v>602</v>
      </c>
      <c r="F5" s="10" t="s">
        <v>1784</v>
      </c>
      <c r="G5" s="14">
        <v>106.6</v>
      </c>
      <c r="H5" s="14">
        <v>8000</v>
      </c>
      <c r="I5" s="14">
        <v>10000</v>
      </c>
      <c r="J5" s="14">
        <v>13000</v>
      </c>
      <c r="K5" s="31" t="s">
        <v>1785</v>
      </c>
      <c r="L5" s="30" t="s">
        <v>1786</v>
      </c>
      <c r="M5" s="10" t="s">
        <v>29</v>
      </c>
    </row>
    <row r="6" s="24" customFormat="1" ht="35" customHeight="1" spans="1:13">
      <c r="A6" s="30">
        <v>4</v>
      </c>
      <c r="B6" t="str">
        <f>_xlfn.DISPIMG("ID_7B712AE777934B4984A53F32E2478C4D",1)</f>
        <v>=DISPIMG("ID_7B712AE777934B4984A53F32E2478C4D",1)</v>
      </c>
      <c r="C6" s="10" t="s">
        <v>1787</v>
      </c>
      <c r="D6" s="10" t="s">
        <v>1788</v>
      </c>
      <c r="E6" s="32" t="s">
        <v>433</v>
      </c>
      <c r="F6" s="10" t="s">
        <v>1789</v>
      </c>
      <c r="G6" s="14">
        <v>689</v>
      </c>
      <c r="H6" s="14">
        <v>70000</v>
      </c>
      <c r="I6" s="14">
        <v>90000</v>
      </c>
      <c r="J6" s="14">
        <v>95000</v>
      </c>
      <c r="K6" s="31" t="s">
        <v>1790</v>
      </c>
      <c r="L6" s="30" t="s">
        <v>1791</v>
      </c>
      <c r="M6" s="10" t="s">
        <v>29</v>
      </c>
    </row>
    <row r="7" s="24" customFormat="1" ht="35" customHeight="1" spans="1:13">
      <c r="A7" s="30">
        <v>5</v>
      </c>
      <c r="B7" s="12" t="str">
        <f>_xlfn.DISPIMG("ID_2031D1DA6A704E79BB7A156D3A8FFDD8",1)</f>
        <v>=DISPIMG("ID_2031D1DA6A704E79BB7A156D3A8FFDD8",1)</v>
      </c>
      <c r="C7" s="10" t="s">
        <v>1610</v>
      </c>
      <c r="D7" s="10" t="s">
        <v>1792</v>
      </c>
      <c r="E7" s="32" t="s">
        <v>31</v>
      </c>
      <c r="F7" s="10" t="s">
        <v>1793</v>
      </c>
      <c r="G7" s="14">
        <v>377.1</v>
      </c>
      <c r="H7" s="14">
        <v>48000</v>
      </c>
      <c r="I7" s="14">
        <v>48000</v>
      </c>
      <c r="J7" s="14">
        <v>68000</v>
      </c>
      <c r="K7" s="31" t="s">
        <v>1794</v>
      </c>
      <c r="L7" s="30" t="s">
        <v>1795</v>
      </c>
      <c r="M7" s="10" t="s">
        <v>29</v>
      </c>
    </row>
    <row r="8" s="24" customFormat="1" ht="35" customHeight="1" spans="1:13">
      <c r="A8" s="30">
        <v>6</v>
      </c>
      <c r="B8" s="12" t="str">
        <f>_xlfn.DISPIMG("ID_67690179DE0B42EAAD4DB5DA4B5A0F4F",1)</f>
        <v>=DISPIMG("ID_67690179DE0B42EAAD4DB5DA4B5A0F4F",1)</v>
      </c>
      <c r="C8" s="10" t="s">
        <v>1796</v>
      </c>
      <c r="D8" s="30" t="s">
        <v>1797</v>
      </c>
      <c r="E8" s="10" t="s">
        <v>329</v>
      </c>
      <c r="F8" s="10" t="s">
        <v>1798</v>
      </c>
      <c r="G8" s="14">
        <v>87.1</v>
      </c>
      <c r="H8" s="14">
        <v>25000</v>
      </c>
      <c r="I8" s="14">
        <v>35000</v>
      </c>
      <c r="J8" s="14">
        <v>45000</v>
      </c>
      <c r="K8" s="31" t="s">
        <v>1799</v>
      </c>
      <c r="L8" s="30" t="s">
        <v>1800</v>
      </c>
      <c r="M8" s="10" t="s">
        <v>29</v>
      </c>
    </row>
    <row r="9" s="3" customFormat="1" ht="35" customHeight="1" spans="1:13">
      <c r="A9" s="30">
        <v>7</v>
      </c>
      <c r="B9" s="33" t="str">
        <f>_xlfn.DISPIMG("ID_CD46B8401C7948BCBF2D9AF24FC3DD04",1)</f>
        <v>=DISPIMG("ID_CD46B8401C7948BCBF2D9AF24FC3DD04",1)</v>
      </c>
      <c r="C9" s="30" t="s">
        <v>1801</v>
      </c>
      <c r="D9" s="30" t="s">
        <v>1802</v>
      </c>
      <c r="E9" s="30" t="s">
        <v>1803</v>
      </c>
      <c r="F9" s="30" t="s">
        <v>1804</v>
      </c>
      <c r="G9" s="14">
        <v>335.2</v>
      </c>
      <c r="H9" s="14">
        <v>40000</v>
      </c>
      <c r="I9" s="14">
        <v>40000</v>
      </c>
      <c r="J9" s="14">
        <v>50000</v>
      </c>
      <c r="K9" s="31" t="s">
        <v>1805</v>
      </c>
      <c r="L9" s="30" t="s">
        <v>1806</v>
      </c>
      <c r="M9" s="30" t="s">
        <v>29</v>
      </c>
    </row>
    <row r="10" s="24" customFormat="1" ht="35" customHeight="1" spans="1:13">
      <c r="A10" s="30">
        <v>8</v>
      </c>
      <c r="B10" s="12" t="str">
        <f>_xlfn.DISPIMG("ID_A3F44AC569AB446BA8AB93D7247E5A6B",1)</f>
        <v>=DISPIMG("ID_A3F44AC569AB446BA8AB93D7247E5A6B",1)</v>
      </c>
      <c r="C10" s="10" t="s">
        <v>1807</v>
      </c>
      <c r="D10" s="10">
        <v>8372328</v>
      </c>
      <c r="E10" s="10" t="s">
        <v>327</v>
      </c>
      <c r="F10" s="10" t="s">
        <v>1808</v>
      </c>
      <c r="G10" s="14">
        <v>190</v>
      </c>
      <c r="H10" s="14">
        <v>15000</v>
      </c>
      <c r="I10" s="14">
        <v>20000</v>
      </c>
      <c r="J10" s="14">
        <v>28000</v>
      </c>
      <c r="K10" s="31" t="s">
        <v>1809</v>
      </c>
      <c r="L10" s="30" t="s">
        <v>1810</v>
      </c>
      <c r="M10" s="10" t="s">
        <v>29</v>
      </c>
    </row>
    <row r="11" s="24" customFormat="1" ht="35" customHeight="1" spans="1:13">
      <c r="A11" s="30">
        <v>9</v>
      </c>
      <c r="B11" s="12" t="str">
        <f>_xlfn.DISPIMG("ID_3BA253F562B54339B4A9619792A8864F",1)</f>
        <v>=DISPIMG("ID_3BA253F562B54339B4A9619792A8864F",1)</v>
      </c>
      <c r="C11" s="10" t="s">
        <v>1811</v>
      </c>
      <c r="D11" s="30">
        <v>6944639</v>
      </c>
      <c r="E11" s="10" t="s">
        <v>327</v>
      </c>
      <c r="F11" s="10" t="s">
        <v>1812</v>
      </c>
      <c r="G11" s="14">
        <v>62.3</v>
      </c>
      <c r="H11" s="14">
        <v>13000</v>
      </c>
      <c r="I11" s="14">
        <v>17000</v>
      </c>
      <c r="J11" s="14">
        <v>30000</v>
      </c>
      <c r="K11" s="31" t="s">
        <v>1813</v>
      </c>
      <c r="L11" s="30" t="s">
        <v>1814</v>
      </c>
      <c r="M11" s="10" t="s">
        <v>123</v>
      </c>
    </row>
    <row r="12" s="24" customFormat="1" ht="35" customHeight="1" spans="1:13">
      <c r="A12" s="30">
        <v>10</v>
      </c>
      <c r="B12" s="12" t="str">
        <f>_xlfn.DISPIMG("ID_944A52349608496F82FAF7AF11D27DA3",1)</f>
        <v>=DISPIMG("ID_944A52349608496F82FAF7AF11D27DA3",1)</v>
      </c>
      <c r="C12" s="10" t="s">
        <v>1815</v>
      </c>
      <c r="D12" s="10" t="s">
        <v>1816</v>
      </c>
      <c r="E12" s="10" t="s">
        <v>327</v>
      </c>
      <c r="F12" s="10" t="s">
        <v>1817</v>
      </c>
      <c r="G12" s="14">
        <v>266</v>
      </c>
      <c r="H12" s="14">
        <v>25000</v>
      </c>
      <c r="I12" s="14">
        <v>30000</v>
      </c>
      <c r="J12" s="14">
        <v>40000</v>
      </c>
      <c r="K12" s="31" t="s">
        <v>1818</v>
      </c>
      <c r="L12" s="30" t="s">
        <v>1819</v>
      </c>
      <c r="M12" s="10" t="s">
        <v>29</v>
      </c>
    </row>
    <row r="13" s="24" customFormat="1" ht="35" customHeight="1" spans="1:13">
      <c r="A13" s="30">
        <v>11</v>
      </c>
      <c r="B13" t="str">
        <f>_xlfn.DISPIMG("ID_2E0D79831BB74BE385F12FD464CD0D83",1)</f>
        <v>=DISPIMG("ID_2E0D79831BB74BE385F12FD464CD0D83",1)</v>
      </c>
      <c r="C13" s="10" t="s">
        <v>1820</v>
      </c>
      <c r="D13" s="10">
        <v>342906081</v>
      </c>
      <c r="E13" s="10" t="s">
        <v>327</v>
      </c>
      <c r="F13" s="10" t="s">
        <v>1821</v>
      </c>
      <c r="G13" s="14">
        <v>59.2</v>
      </c>
      <c r="H13" s="14">
        <v>12000</v>
      </c>
      <c r="I13" s="14">
        <v>12000</v>
      </c>
      <c r="J13" s="14">
        <v>15600</v>
      </c>
      <c r="K13" s="31" t="s">
        <v>1822</v>
      </c>
      <c r="L13" s="30" t="s">
        <v>1823</v>
      </c>
      <c r="M13" s="10" t="s">
        <v>29</v>
      </c>
    </row>
    <row r="14" s="24" customFormat="1" ht="35" customHeight="1" spans="1:13">
      <c r="A14" s="10">
        <v>12</v>
      </c>
      <c r="B14" s="12" t="str">
        <f>_xlfn.DISPIMG("ID_AE0D326C3431465AB31A17963D0A4333",1)</f>
        <v>=DISPIMG("ID_AE0D326C3431465AB31A17963D0A4333",1)</v>
      </c>
      <c r="C14" s="30" t="s">
        <v>1824</v>
      </c>
      <c r="D14" s="10">
        <v>96201603048</v>
      </c>
      <c r="E14" s="10" t="s">
        <v>1825</v>
      </c>
      <c r="F14" s="10" t="s">
        <v>1826</v>
      </c>
      <c r="G14" s="14">
        <v>24</v>
      </c>
      <c r="H14" s="14">
        <v>6500</v>
      </c>
      <c r="I14" s="14">
        <v>7500</v>
      </c>
      <c r="J14" s="14">
        <v>8000</v>
      </c>
      <c r="K14" s="31" t="s">
        <v>1827</v>
      </c>
      <c r="L14" s="30" t="s">
        <v>35</v>
      </c>
      <c r="M14" s="10" t="s">
        <v>29</v>
      </c>
    </row>
    <row r="15" s="24" customFormat="1" ht="35" customHeight="1" spans="1:13">
      <c r="A15" s="10">
        <v>13</v>
      </c>
      <c r="B15" s="12" t="str">
        <f>_xlfn.DISPIMG("ID_854255A79A754EAEB34FAE071AA75CD8",1)</f>
        <v>=DISPIMG("ID_854255A79A754EAEB34FAE071AA75CD8",1)</v>
      </c>
      <c r="C15" s="30" t="s">
        <v>1828</v>
      </c>
      <c r="D15" s="10" t="s">
        <v>1829</v>
      </c>
      <c r="E15" s="10" t="s">
        <v>1830</v>
      </c>
      <c r="F15" s="10" t="s">
        <v>1831</v>
      </c>
      <c r="G15" s="14">
        <v>18.7</v>
      </c>
      <c r="H15" s="34">
        <v>8000</v>
      </c>
      <c r="I15" s="34">
        <v>8000</v>
      </c>
      <c r="J15" s="34">
        <v>10000</v>
      </c>
      <c r="K15" s="31" t="s">
        <v>1832</v>
      </c>
      <c r="L15" s="30" t="s">
        <v>1833</v>
      </c>
      <c r="M15" s="10" t="s">
        <v>283</v>
      </c>
    </row>
    <row r="16" s="24" customFormat="1" ht="35" customHeight="1" spans="1:13">
      <c r="A16" s="10">
        <v>14</v>
      </c>
      <c r="B16" t="str">
        <f>_xlfn.DISPIMG("ID_2C078D23700B461A9C17267F2F2F6603",1)</f>
        <v>=DISPIMG("ID_2C078D23700B461A9C17267F2F2F6603",1)</v>
      </c>
      <c r="C16" s="30" t="s">
        <v>1834</v>
      </c>
      <c r="D16" s="10">
        <v>29305625245</v>
      </c>
      <c r="E16" s="10" t="s">
        <v>1835</v>
      </c>
      <c r="F16" s="30" t="s">
        <v>1836</v>
      </c>
      <c r="G16" s="14">
        <v>7.3</v>
      </c>
      <c r="H16" s="14">
        <v>1000</v>
      </c>
      <c r="I16" s="14">
        <v>2000</v>
      </c>
      <c r="J16" s="14">
        <v>3000</v>
      </c>
      <c r="K16" s="31" t="s">
        <v>1837</v>
      </c>
      <c r="L16" s="30" t="s">
        <v>35</v>
      </c>
      <c r="M16" s="10" t="s">
        <v>29</v>
      </c>
    </row>
    <row r="17" s="24" customFormat="1" ht="35" customHeight="1" spans="1:13">
      <c r="A17" s="10">
        <v>15</v>
      </c>
      <c r="B17" s="12" t="str">
        <f>_xlfn.DISPIMG("ID_BC10D53D01AB439C8C91A8495437B0BD",1)</f>
        <v>=DISPIMG("ID_BC10D53D01AB439C8C91A8495437B0BD",1)</v>
      </c>
      <c r="C17" s="30" t="s">
        <v>1838</v>
      </c>
      <c r="D17" s="10" t="s">
        <v>1839</v>
      </c>
      <c r="E17" s="10" t="s">
        <v>1840</v>
      </c>
      <c r="F17" s="10" t="s">
        <v>1841</v>
      </c>
      <c r="G17" s="14">
        <v>25.9</v>
      </c>
      <c r="H17" s="14">
        <v>12000</v>
      </c>
      <c r="I17" s="14">
        <v>12000</v>
      </c>
      <c r="J17" s="14">
        <v>15000</v>
      </c>
      <c r="K17" s="31" t="s">
        <v>1842</v>
      </c>
      <c r="L17" s="30" t="s">
        <v>35</v>
      </c>
      <c r="M17" s="10" t="s">
        <v>1843</v>
      </c>
    </row>
    <row r="18" s="24" customFormat="1" ht="35" customHeight="1" spans="1:13">
      <c r="A18" s="10">
        <v>16</v>
      </c>
      <c r="B18" s="33" t="str">
        <f>_xlfn.DISPIMG("ID_E3BD1E96CA0D4B378BED86B334AF6563",1)</f>
        <v>=DISPIMG("ID_E3BD1E96CA0D4B378BED86B334AF6563",1)</v>
      </c>
      <c r="C18" s="30" t="s">
        <v>1844</v>
      </c>
      <c r="D18" s="10" t="s">
        <v>1845</v>
      </c>
      <c r="E18" s="10" t="s">
        <v>64</v>
      </c>
      <c r="F18" s="10" t="s">
        <v>1846</v>
      </c>
      <c r="G18" s="14">
        <v>11.1</v>
      </c>
      <c r="H18" s="14">
        <v>2000</v>
      </c>
      <c r="I18" s="14">
        <v>3000</v>
      </c>
      <c r="J18" s="14">
        <v>5000</v>
      </c>
      <c r="K18" s="31" t="s">
        <v>1847</v>
      </c>
      <c r="L18" s="30" t="s">
        <v>35</v>
      </c>
      <c r="M18" s="10" t="s">
        <v>29</v>
      </c>
    </row>
    <row r="19" s="24" customFormat="1" ht="35" customHeight="1" spans="1:13">
      <c r="A19" s="16">
        <v>17</v>
      </c>
      <c r="B19" s="35" t="str">
        <f>_xlfn.DISPIMG("ID_F1F54CB2FDFE4338A69669CF45D36083",1)</f>
        <v>=DISPIMG("ID_F1F54CB2FDFE4338A69669CF45D36083",1)</v>
      </c>
      <c r="C19" s="35" t="s">
        <v>1848</v>
      </c>
      <c r="D19" s="16">
        <v>1537298468</v>
      </c>
      <c r="E19" s="16" t="s">
        <v>1849</v>
      </c>
      <c r="F19" s="16" t="s">
        <v>1850</v>
      </c>
      <c r="G19" s="35">
        <v>28.9</v>
      </c>
      <c r="H19" s="36">
        <v>8000</v>
      </c>
      <c r="I19" s="36">
        <v>10000</v>
      </c>
      <c r="J19" s="36">
        <v>12000</v>
      </c>
      <c r="K19" s="37" t="s">
        <v>1851</v>
      </c>
      <c r="L19" s="35" t="s">
        <v>35</v>
      </c>
      <c r="M19" s="16" t="s">
        <v>29</v>
      </c>
    </row>
  </sheetData>
  <autoFilter xmlns:etc="http://www.wps.cn/officeDocument/2017/etCustomData" ref="A2:XEP19" etc:filterBottomFollowUsedRange="0">
    <extLst/>
  </autoFilter>
  <mergeCells count="1">
    <mergeCell ref="A1:M1"/>
  </mergeCells>
  <hyperlinks>
    <hyperlink ref="F6" r:id="rId2" display="https://v.douyin.com/88tpRCb/"/>
    <hyperlink ref="F12" r:id="rId3" display="https://v.douyin.com/e18x2s1/"/>
    <hyperlink ref="F5" r:id="rId4" display="https://v.douyin.com/2W7nbwM/"/>
    <hyperlink ref="F4" r:id="rId5" display="https://v.douyin.com/rfgepnY/"/>
    <hyperlink ref="F10" r:id="rId6" display="https://v.douyin.com/A4Wbyjf/"/>
    <hyperlink ref="F11" r:id="rId7" display="https://v.douyin.com/DDtQneX/"/>
    <hyperlink ref="F13" r:id="rId8" display="https://v.douyin.com/eNCkcEU/"/>
    <hyperlink ref="F8" r:id="rId9" display="https://v.douyin.com/i8aCMmDk/"/>
    <hyperlink ref="F7" r:id="rId10" display="https://v.douyin.com/nthyDT/"/>
    <hyperlink ref="F17" r:id="rId11" display="https://v.douyin.com/FswYnjx/"/>
    <hyperlink ref="F19" r:id="rId12" display="https://v.douyin.com/iJW1TXLv/"/>
    <hyperlink ref="F18" r:id="rId13" display="https://v.douyin.com/idjuYaHy/"/>
    <hyperlink ref="F14" r:id="rId14" display="https://v.douyin.com/i8cKAwaa/ 8@0.com"/>
    <hyperlink ref="F9" r:id="rId15" display="https://v.douyin.com/JSacLxr/"/>
    <hyperlink ref="K4" r:id="rId16" display="https://www.xingtu.cn/ad/creator/author-homepage/douyin-video/7128380987993489438?market_track_id=3XWNK7LWA21OEENNFR80&amp;search_session_id=7550214870017998891&amp;possessStarId"/>
    <hyperlink ref="K5" r:id="rId17" display="https://www.xingtu.cn/ad/creator/author-homepage/douyin-video/7118636721230577700?market_track_id=3VV5ZBKXKBMKIPIX3IZH&amp;search_session_id=7550215159429333031&amp;possessStarId"/>
    <hyperlink ref="K6" r:id="rId18" display="https://www.xingtu.cn/ad/creator/author-homepage/douyin-video/6871549993585475587?market_track_id=RH48477MKB1VR1UNYGCS&amp;search_session_id=7550217075030884391&amp;possessStarId"/>
    <hyperlink ref="K7" r:id="rId19" display="https://www.xingtu.cn/ad/creator/author-homepage/douyin-video/6760484915038388231?market_track_id=D2I814U0YF0H0S78V4NX&amp;search_session_id=7550217255607664679&amp;possessStarId"/>
    <hyperlink ref="K8" r:id="rId20" display="https://www.xingtu.cn/ad/creator/author-homepage/douyin-video/6870161239037706253?market_track_id=KGDOIV1C637VKVSO8BCI&amp;search_session_id=7550218122440671274&amp;possessStarId"/>
    <hyperlink ref="K9" r:id="rId21" display="https://www.xingtu.cn/ad/creator/author-homepage/douyin-video/6629723424748994564?market_track_id=YXGB38SFJ1L77C44WCD0&amp;search_session_id=7550218778458472511&amp;possessStarId"/>
    <hyperlink ref="K10" r:id="rId22" display="https://www.xingtu.cn/ad/creator/author-homepage/douyin-video/6596679478083059716?market_track_id=YRGBT4HZY5V5CK4RMLOT&amp;search_session_id=7550219100434202643&amp;possessStarId"/>
    <hyperlink ref="K11" r:id="rId23" display="https://www.xingtu.cn/ad/creator/author-homepage/douyin-video/6629661007348236302?market_track_id=FFE8SV4SP2U10W5XYRKU&amp;search_session_id=7550219239991345195&amp;possessStarId"/>
    <hyperlink ref="K12" r:id="rId24" display="https://www.xingtu.cn/ad/creator/author-homepage/douyin-video/6677157331165249539?market_track_id=TC09IWAFYQRVSS5KRSSL&amp;search_session_id=7550219394329231403&amp;possessStarId"/>
    <hyperlink ref="K13" r:id="rId25" display="https://www.xingtu.cn/ad/creator/author-homepage/douyin-video/6870164604043919367?market_track_id=KCUK9D94UPOOJ5HYMO6W&amp;search_session_id=7550219973672501291&amp;possessStarId"/>
    <hyperlink ref="K14" r:id="rId26" display="https://www.xingtu.cn/ad/creator/author-homepage/douyin-video/7281638336735739943?market_track_id=8GK099J7N7JPB8RYHF8U&amp;search_session_id=7550220054031089703&amp;possessStarId"/>
    <hyperlink ref="K17" r:id="rId27" display="https://www.xingtu.cn/ad/creator/author-homepage/douyin-video/7062567598881243151?market_track_id=JH9AXT9UZ5CVRQUTBKEH&amp;search_session_id=7550220484609982506&amp;possessStarId"/>
    <hyperlink ref="K18" r:id="rId28" display="https://www.xingtu.cn/ad/creator/author-homepage/douyin-video/7283823086028193803?market_track_id=2LT707YXXASNCHJM9C3E&amp;search_session_id=7550220625697620010&amp;possessStarId"/>
    <hyperlink ref="K19" r:id="rId29" display="https://www.xingtu.cn/ad/creator/author-homepage/douyin-video/7270472015461482554?market_track_id=YRQZCKGS6C6XRPVJ5T7Y&amp;search_session_id=7550220784732897316&amp;possessStarId"/>
    <hyperlink ref="F3" r:id="rId30" display="https://v.douyin.com/NYLLwJm/"/>
    <hyperlink ref="K3" r:id="rId31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16" r:id="rId32" display="https://v.douyin.com/LHVzqqbKBpE/"/>
    <hyperlink ref="F15" r:id="rId33" display="https://v.douyin.com/FSHKXaa/"/>
    <hyperlink ref="K15" r:id="rId34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K16" r:id="rId35" display="https://www.xingtu.cn/ad/creator/author-homepage/douyin-video/7502792715675893770?market_track_id=4B50PH51RF3U5HIZZF61&amp;search_session_id=7657028227080568838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首页</vt:lpstr>
      <vt:lpstr>抖音独家爆款达人</vt:lpstr>
      <vt:lpstr>AIGC账号</vt:lpstr>
      <vt:lpstr>抖音优质合作达人</vt:lpstr>
      <vt:lpstr>小红书</vt:lpstr>
      <vt:lpstr>视频号</vt:lpstr>
      <vt:lpstr>快手</vt:lpstr>
      <vt:lpstr>B站</vt:lpstr>
      <vt:lpstr>抖音独家达人 </vt:lpstr>
      <vt:lpstr>懂车帝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lxq</cp:lastModifiedBy>
  <dcterms:created xsi:type="dcterms:W3CDTF">2023-06-30T15:15:00Z</dcterms:created>
  <dcterms:modified xsi:type="dcterms:W3CDTF">2026-07-01T11:48:20Z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2052-12.1.26016.26016</vt:lpwstr>
  </property>
  <property fmtid="{D5CDD505-2E9C-101B-9397-08002B2CF9AE}" pid="3" name="ICV">
    <vt:lpwstr>35637FA696F7E15E5689446ACFD2100F_43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