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media/image126.webp" ContentType="image/webp"/>
  <Override PartName="/xl/media/image135.webp" ContentType="image/webp"/>
  <Override PartName="/xl/media/image138.webp" ContentType="image/webp"/>
  <Override PartName="/xl/media/image150.webp" ContentType="image/webp"/>
  <Override PartName="/xl/media/image154.webp" ContentType="image/webp"/>
  <Override PartName="/xl/media/image166.webp" ContentType="image/webp"/>
  <Override PartName="/xl/media/image172.webp" ContentType="image/webp"/>
  <Override PartName="/xl/media/image173.webp" ContentType="image/webp"/>
  <Override PartName="/xl/media/image174.webp" ContentType="image/webp"/>
  <Override PartName="/xl/media/image175.webp" ContentType="image/webp"/>
  <Override PartName="/xl/media/image176.webp" ContentType="image/webp"/>
  <Override PartName="/xl/media/image177.webp" ContentType="image/webp"/>
  <Override PartName="/xl/media/image178.webp" ContentType="image/webp"/>
  <Override PartName="/xl/media/image181.webp" ContentType="image/webp"/>
  <Override PartName="/xl/media/image183.webp" ContentType="image/webp"/>
  <Override PartName="/xl/media/image184.webp" ContentType="image/webp"/>
  <Override PartName="/xl/media/image186.webp" ContentType="image/webp"/>
  <Override PartName="/xl/media/image190.webp" ContentType="image/webp"/>
  <Override PartName="/xl/media/image195.webp" ContentType="image/webp"/>
  <Override PartName="/xl/media/image196.webp" ContentType="image/webp"/>
  <Override PartName="/xl/media/image198.webp" ContentType="image/webp"/>
  <Override PartName="/xl/media/image282.webp" ContentType="image/webp"/>
  <Override PartName="/xl/media/image283.webp" ContentType="image/webp"/>
  <Override PartName="/xl/media/image59.webp" ContentType="image/webp"/>
  <Override PartName="/xl/media/image60.webp" ContentType="image/webp"/>
  <Override PartName="/xl/media/image61.webp" ContentType="image/webp"/>
  <Override PartName="/xl/media/image62.webp" ContentType="image/webp"/>
  <Override PartName="/xl/media/image63.webp" ContentType="image/webp"/>
  <Override PartName="/xl/media/image64.webp" ContentType="image/webp"/>
  <Override PartName="/xl/media/image65.webp" ContentType="image/webp"/>
  <Override PartName="/xl/media/image66.webp" ContentType="image/webp"/>
  <Override PartName="/xl/media/image67.webp" ContentType="image/webp"/>
  <Override PartName="/xl/media/image68.webp" ContentType="image/webp"/>
  <Override PartName="/xl/media/image69.webp" ContentType="image/webp"/>
  <Override PartName="/xl/media/image70.webp" ContentType="image/webp"/>
  <Override PartName="/xl/media/image71.webp" ContentType="image/webp"/>
  <Override PartName="/xl/media/image72.webp" ContentType="image/webp"/>
  <Override PartName="/xl/media/image73.webp" ContentType="image/webp"/>
  <Override PartName="/xl/media/image74.webp" ContentType="image/webp"/>
  <Override PartName="/xl/media/image76.webp" ContentType="image/webp"/>
  <Override PartName="/xl/media/image77.webp" ContentType="image/webp"/>
  <Override PartName="/xl/media/image78.webp" ContentType="image/webp"/>
  <Override PartName="/xl/media/image79.webp" ContentType="image/webp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20" activeTab="1"/>
  </bookViews>
  <sheets>
    <sheet name="首页" sheetId="10" r:id="rId1"/>
    <sheet name="抖音独家爆款达人" sheetId="1" r:id="rId2"/>
    <sheet name="AIGC账号" sheetId="13" r:id="rId3"/>
    <sheet name="抖音优质合作达人" sheetId="2" r:id="rId4"/>
    <sheet name="小红书" sheetId="5" r:id="rId5"/>
    <sheet name="视频号" sheetId="8" r:id="rId6"/>
    <sheet name="快手" sheetId="4" r:id="rId7"/>
    <sheet name="B站" sheetId="6" r:id="rId8"/>
    <sheet name="抖音独家达人 " sheetId="12" r:id="rId9"/>
  </sheets>
  <definedNames>
    <definedName name="_xlnm._FilterDatabase" localSheetId="1" hidden="1">抖音独家爆款达人!$A$2:$P$94</definedName>
    <definedName name="_xlnm._FilterDatabase" localSheetId="2" hidden="1">AIGC账号!$A$2:$X$75</definedName>
    <definedName name="_xlnm._FilterDatabase" localSheetId="3" hidden="1">抖音优质合作达人!$A$2:$M$111</definedName>
    <definedName name="_xlnm._FilterDatabase" localSheetId="4" hidden="1">小红书!$A$2:$L$45</definedName>
    <definedName name="_xlnm._FilterDatabase" localSheetId="5" hidden="1">视频号!$A$2:$I$21</definedName>
    <definedName name="_xlnm._FilterDatabase" localSheetId="6" hidden="1">快手!$A$2:$M$25</definedName>
    <definedName name="_xlnm._FilterDatabase" localSheetId="7" hidden="1">B站!$A$2:$M$11</definedName>
    <definedName name="_xlnm._FilterDatabase" localSheetId="8" hidden="1">'抖音独家达人 '!$A$2:$XEP$19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8" name="ID_AE0FADB7180045B4A3DFEFA8B30AE612" descr="清妍-头像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3770" y="6481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7" name="ID_1DD451BE884443BD89AF331DE5850639" descr="缁村Ξ鍎緿ance馃懀澶村儚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953770" y="6417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6" name="ID_1E3496E9C6C14248A4AB0CED55EB7B22" descr="四九头像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53770" y="6354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3" name="ID_BFD3B791873840F7A6BD274172DDF735" descr="寮犲ソ濂界埍鍚冮奔馃惉澶村儚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53770" y="6163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2" name="ID_D8999301ECE74ADC88F016B6B888ED40" descr="鹿儿er头像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953770" y="6100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7" name="ID_1854D7164B524CD2A6F27AFCD5B8ADB0" descr="小程不是小陈也不是小成头像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53770" y="5751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5" name="ID_830D7BF9822C4C5DA11066C440555B66" descr="二同哥哥头像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53770" y="5624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4" name="ID_AE9EE02D9381402A8221747B347CE141" descr="小林綠头像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953770" y="5560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7" name="ID_4667BC96DDF2491FBB744EB49DCB619C" descr="管家小葛头像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953770" y="5116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4" name="ID_6DDB3F0B8C864F73A8C54F8BBC2991AA" descr="北方姑娘（糖糖）头像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953770" y="4925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8" name="ID_B04708EBD51D47E89C0F5A8CA1C42320" descr="赛罗的宝贝头像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953770" y="4576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3" name="ID_3F1759559AB940A6A95E542A6EDD73B0" descr="三千企鹅头像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953770" y="4385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6" name="ID_AD67692D60824374B3128ACC0AAAE321" descr="一个幽灵头像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953770" y="4290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5" name="ID_854255A79A754EAEB34FAE071AA75CD8" descr="一根藤上五朵花头像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953770" y="4227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2" name="ID_D3746F5F0C434E6C947859C6AE53CE2A" descr="九九我啊-头像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953770" y="4036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0" name="ID_DC126CE61D9344459D5C67F122FC46EE" descr="侯博_头像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953770" y="3909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9" name="ID_2A909E8A25084C82BBCCB7755957DE7A" descr="我是小程同学头像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953770" y="3846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8" name="ID_96F902CF6DC9447CA83C0F706D1423F1" descr="张若好头像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953770" y="3750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5" name="ID_04B9406E73AD45868CFDE025F1A67C64" descr="金陵奇怪的烧饼头像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953770" y="3560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5" name="ID_E612ACA65138477AA6E959FC6871AA0D" descr="妍甄sama头像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953770" y="3465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4" name="ID_A412230D60AB468488551983E18F68BC" descr="小蒋同学头像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953770" y="3401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1" name="ID_F02F4A17A7024B73921EEC930E05E90D" descr="敢敢头像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953770" y="3274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0" name="ID_C5E246FCA791438196769AD06E435DBF" descr="木 木头像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953770" y="3211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" name="ID_0580F2861D774B8A81FE11D0A7A751A0" descr="韦康vico头像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953770" y="226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" name="ID_8B1A5379A37A4735923A64D5881D8A37" descr="朱铁雄头像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53770" y="1626235"/>
          <a:ext cx="552450" cy="56007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" name="ID_B5EF5E77D86345B7A9A6A02B63F067DE" descr="西瓜奇幻工厂头像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953770" y="290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" name="ID_BF25C8DEAD444832BC4991F24EC25453" descr="阿财没饭吃头像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953770" y="353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" name="ID_F2465015B1084BD0916D0D4A3FB710D5" descr="彦儿头像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953770" y="417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" name="ID_539BCED200DC418DA80390830AE35518" descr="加菲菡z头像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953770" y="480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" name="ID_1BC942DF6B584A02B1D768100B32EF70" descr="无糖奶茶头像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953770" y="544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" name="ID_318740AF549F4708BB02E02E05CFE37C" descr="周三拾头像"/>
        <xdr:cNvPicPr>
          <a:picLocks noChangeAspect="1"/>
        </xdr:cNvPicPr>
      </xdr:nvPicPr>
      <xdr:blipFill>
        <a:blip r:embed="rId32" r:link="rId2"/>
        <a:stretch>
          <a:fillRect/>
        </a:stretch>
      </xdr:blipFill>
      <xdr:spPr>
        <a:xfrm>
          <a:off x="953770" y="607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" name="ID_CFC7EBDA34574183B86BA9DB2E6A9DEE" descr="大黄h头像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953770" y="671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" name="ID_FEA892292C9F41DC88FCF6A565C5188F" descr="胖嘟嘟的嘟嘟头像"/>
        <xdr:cNvPicPr>
          <a:picLocks noChangeAspect="1"/>
        </xdr:cNvPicPr>
      </xdr:nvPicPr>
      <xdr:blipFill>
        <a:blip r:embed="rId34" r:link="rId2"/>
        <a:stretch>
          <a:fillRect/>
        </a:stretch>
      </xdr:blipFill>
      <xdr:spPr>
        <a:xfrm>
          <a:off x="953770" y="798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" name="ID_D54C7699201241D3AFE0050FF29CC82A" descr="靖雅欧巴头像"/>
        <xdr:cNvPicPr>
          <a:picLocks noChangeAspect="1"/>
        </xdr:cNvPicPr>
      </xdr:nvPicPr>
      <xdr:blipFill>
        <a:blip r:embed="rId35" r:link="rId2"/>
        <a:stretch>
          <a:fillRect/>
        </a:stretch>
      </xdr:blipFill>
      <xdr:spPr>
        <a:xfrm>
          <a:off x="953770" y="861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" name="ID_13688EB241364A2B81A7EC2777D4A67C" descr="李二狗头像"/>
        <xdr:cNvPicPr>
          <a:picLocks noChangeAspect="1"/>
        </xdr:cNvPicPr>
      </xdr:nvPicPr>
      <xdr:blipFill>
        <a:blip r:embed="rId36" r:link="rId2"/>
        <a:stretch>
          <a:fillRect/>
        </a:stretch>
      </xdr:blipFill>
      <xdr:spPr>
        <a:xfrm>
          <a:off x="953770" y="1020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" name="ID_25CF9ED5D08F4EC3B8261E1D3DA75E6B" descr="极速马力Part头像"/>
        <xdr:cNvPicPr>
          <a:picLocks noChangeAspect="1"/>
        </xdr:cNvPicPr>
      </xdr:nvPicPr>
      <xdr:blipFill>
        <a:blip r:embed="rId37" r:link="rId2"/>
        <a:stretch>
          <a:fillRect/>
        </a:stretch>
      </xdr:blipFill>
      <xdr:spPr>
        <a:xfrm>
          <a:off x="953770" y="1083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" name="ID_1AD7FD21BEB54C18981E40DA34D8D2E3" descr="皮卡白的日常头像"/>
        <xdr:cNvPicPr>
          <a:picLocks noChangeAspect="1"/>
        </xdr:cNvPicPr>
      </xdr:nvPicPr>
      <xdr:blipFill>
        <a:blip r:embed="rId38" r:link="rId2"/>
        <a:stretch>
          <a:fillRect/>
        </a:stretch>
      </xdr:blipFill>
      <xdr:spPr>
        <a:xfrm>
          <a:off x="953770" y="1464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6" name="ID_3AEE1533498C42C682BDD6B9C65794AD" descr="Cn 脸扁头像"/>
        <xdr:cNvPicPr>
          <a:picLocks noChangeAspect="1"/>
        </xdr:cNvPicPr>
      </xdr:nvPicPr>
      <xdr:blipFill>
        <a:blip r:embed="rId39" r:link="rId2"/>
        <a:stretch>
          <a:fillRect/>
        </a:stretch>
      </xdr:blipFill>
      <xdr:spPr>
        <a:xfrm>
          <a:off x="953770" y="1687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8" name="ID_A72D91D1F8AA4E5DB1D578D1F96213F5" descr="小年Nian（导演，演员，coser版）头像"/>
        <xdr:cNvPicPr>
          <a:picLocks noChangeAspect="1"/>
        </xdr:cNvPicPr>
      </xdr:nvPicPr>
      <xdr:blipFill>
        <a:blip r:embed="rId40" r:link="rId2"/>
        <a:stretch>
          <a:fillRect/>
        </a:stretch>
      </xdr:blipFill>
      <xdr:spPr>
        <a:xfrm>
          <a:off x="953770" y="1814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9" name="ID_58CB13A978C944FEAE326BEF7E8454C2" descr="聪仔头像"/>
        <xdr:cNvPicPr>
          <a:picLocks noChangeAspect="1"/>
        </xdr:cNvPicPr>
      </xdr:nvPicPr>
      <xdr:blipFill>
        <a:blip r:embed="rId41" r:link="rId2"/>
        <a:stretch>
          <a:fillRect/>
        </a:stretch>
      </xdr:blipFill>
      <xdr:spPr>
        <a:xfrm>
          <a:off x="953770" y="1909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0" name="ID_8BCE00600B2C4CC8B5E75810E8F2F99B" descr="连蜜.头像"/>
        <xdr:cNvPicPr>
          <a:picLocks noChangeAspect="1"/>
        </xdr:cNvPicPr>
      </xdr:nvPicPr>
      <xdr:blipFill>
        <a:blip r:embed="rId42" r:link="rId2"/>
        <a:stretch>
          <a:fillRect/>
        </a:stretch>
      </xdr:blipFill>
      <xdr:spPr>
        <a:xfrm>
          <a:off x="953770" y="19727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3" name="ID_5C96A558D2814A1081C1D1C7C29F22F8" descr="比格费西头像"/>
        <xdr:cNvPicPr>
          <a:picLocks noChangeAspect="1"/>
        </xdr:cNvPicPr>
      </xdr:nvPicPr>
      <xdr:blipFill>
        <a:blip r:embed="rId43" r:link="rId2"/>
        <a:stretch>
          <a:fillRect/>
        </a:stretch>
      </xdr:blipFill>
      <xdr:spPr>
        <a:xfrm>
          <a:off x="953770" y="216325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7" name="ID_DE278334E28B49CCB87A3206F1ECC926" descr="雪蕊呀！头像"/>
        <xdr:cNvPicPr>
          <a:picLocks noChangeAspect="1"/>
        </xdr:cNvPicPr>
      </xdr:nvPicPr>
      <xdr:blipFill>
        <a:blip r:embed="rId44" r:link="rId2"/>
        <a:stretch>
          <a:fillRect/>
        </a:stretch>
      </xdr:blipFill>
      <xdr:spPr>
        <a:xfrm>
          <a:off x="953770" y="23220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4" name="ID_84E09DBA04F449429C52A0F8BBF9511A" descr="王情水头像"/>
        <xdr:cNvPicPr>
          <a:picLocks noChangeAspect="1"/>
        </xdr:cNvPicPr>
      </xdr:nvPicPr>
      <xdr:blipFill>
        <a:blip r:embed="rId45" r:link="rId2"/>
        <a:stretch>
          <a:fillRect/>
        </a:stretch>
      </xdr:blipFill>
      <xdr:spPr>
        <a:xfrm>
          <a:off x="953770" y="2385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9" name="ID_5A2303BEB2E64EB79F2228CF37EA448D" descr="是腿腿耶头像"/>
        <xdr:cNvPicPr>
          <a:picLocks noChangeAspect="1"/>
        </xdr:cNvPicPr>
      </xdr:nvPicPr>
      <xdr:blipFill>
        <a:blip r:embed="rId46" r:link="rId2"/>
        <a:stretch>
          <a:fillRect/>
        </a:stretch>
      </xdr:blipFill>
      <xdr:spPr>
        <a:xfrm>
          <a:off x="953770" y="2639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7" name="ID_792E1E57CCA94F6DA3311C7643148082" descr="莫得感情的小葛头像"/>
        <xdr:cNvPicPr>
          <a:picLocks noChangeAspect="1"/>
        </xdr:cNvPicPr>
      </xdr:nvPicPr>
      <xdr:blipFill>
        <a:blip r:embed="rId47" r:link="rId2"/>
        <a:stretch>
          <a:fillRect/>
        </a:stretch>
      </xdr:blipFill>
      <xdr:spPr>
        <a:xfrm>
          <a:off x="953770" y="30205045"/>
          <a:ext cx="552450" cy="5524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1" name="ID_D42E536C5EDA4EDD8A56237D9040927D" descr="小电电🌻头像"/>
        <xdr:cNvPicPr>
          <a:picLocks noChangeAspect="1"/>
        </xdr:cNvPicPr>
      </xdr:nvPicPr>
      <xdr:blipFill>
        <a:blip r:embed="rId48" r:link="rId2"/>
        <a:stretch>
          <a:fillRect/>
        </a:stretch>
      </xdr:blipFill>
      <xdr:spPr>
        <a:xfrm>
          <a:off x="1220470" y="17545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5" name="ID_4390B0010FEE44C9B5A3D6C8B9DE9FC1" descr="瑞尔.头像"/>
        <xdr:cNvPicPr>
          <a:picLocks noChangeAspect="1"/>
        </xdr:cNvPicPr>
      </xdr:nvPicPr>
      <xdr:blipFill>
        <a:blip r:embed="rId49" r:link="rId2"/>
        <a:stretch>
          <a:fillRect/>
        </a:stretch>
      </xdr:blipFill>
      <xdr:spPr>
        <a:xfrm>
          <a:off x="1220470" y="14497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3" name="ID_951FD68B9AF343ADBDA89E3CD33BBC08" descr="骐柒柒科技测评头像"/>
        <xdr:cNvPicPr>
          <a:picLocks noChangeAspect="1"/>
        </xdr:cNvPicPr>
      </xdr:nvPicPr>
      <xdr:blipFill>
        <a:blip r:embed="rId50" r:link="rId2"/>
        <a:stretch>
          <a:fillRect/>
        </a:stretch>
      </xdr:blipFill>
      <xdr:spPr>
        <a:xfrm>
          <a:off x="1220470" y="13481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2" name="ID_761495A2F924407682D5AF1846219854" descr="老贺的科技头像"/>
        <xdr:cNvPicPr>
          <a:picLocks noChangeAspect="1"/>
        </xdr:cNvPicPr>
      </xdr:nvPicPr>
      <xdr:blipFill>
        <a:blip r:embed="rId51" r:link="rId2"/>
        <a:stretch>
          <a:fillRect/>
        </a:stretch>
      </xdr:blipFill>
      <xdr:spPr>
        <a:xfrm>
          <a:off x="1220470" y="12973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0" name="ID_AA2D2A5BCE8645FFB273E13C73B42B7C" descr="Bigger研究所头像"/>
        <xdr:cNvPicPr>
          <a:picLocks noChangeAspect="1"/>
        </xdr:cNvPicPr>
      </xdr:nvPicPr>
      <xdr:blipFill>
        <a:blip r:embed="rId52" r:link="rId2"/>
        <a:stretch>
          <a:fillRect/>
        </a:stretch>
      </xdr:blipFill>
      <xdr:spPr>
        <a:xfrm>
          <a:off x="1220470" y="11957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9" name="ID_1B3B087BDDEB46D0B42DC1E122EFFB85" descr="青山坤头像"/>
        <xdr:cNvPicPr>
          <a:picLocks noChangeAspect="1"/>
        </xdr:cNvPicPr>
      </xdr:nvPicPr>
      <xdr:blipFill>
        <a:blip r:embed="rId53" r:link="rId2"/>
        <a:stretch>
          <a:fillRect/>
        </a:stretch>
      </xdr:blipFill>
      <xdr:spPr>
        <a:xfrm>
          <a:off x="1220470" y="11449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8" name="ID_9E9EC13F78C54133AB32AE14184AA937" descr="丝丝滴DIETGRRRL头像"/>
        <xdr:cNvPicPr>
          <a:picLocks noChangeAspect="1"/>
        </xdr:cNvPicPr>
      </xdr:nvPicPr>
      <xdr:blipFill>
        <a:blip r:embed="rId54" r:link="rId2"/>
        <a:stretch>
          <a:fillRect/>
        </a:stretch>
      </xdr:blipFill>
      <xdr:spPr>
        <a:xfrm>
          <a:off x="1220470" y="10941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7" name="ID_CE7BCC6A91624D2CB1729F2763EA041C" descr="-谢安然-头像"/>
        <xdr:cNvPicPr>
          <a:picLocks noChangeAspect="1"/>
        </xdr:cNvPicPr>
      </xdr:nvPicPr>
      <xdr:blipFill>
        <a:blip r:embed="rId55" r:link="rId2"/>
        <a:stretch>
          <a:fillRect/>
        </a:stretch>
      </xdr:blipFill>
      <xdr:spPr>
        <a:xfrm>
          <a:off x="1220470" y="10433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0" name="ID_0CBF9193802644CAB0966EFF5519F696" descr="天巍霸霸头像"/>
        <xdr:cNvPicPr>
          <a:picLocks noChangeAspect="1"/>
        </xdr:cNvPicPr>
      </xdr:nvPicPr>
      <xdr:blipFill>
        <a:blip r:embed="rId56" r:link="rId2"/>
        <a:stretch>
          <a:fillRect/>
        </a:stretch>
      </xdr:blipFill>
      <xdr:spPr>
        <a:xfrm>
          <a:off x="1220470" y="6877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9" name="ID_B834CA9A2438445EADFD937FC78AAE9F" descr="康康和爷爷头像"/>
        <xdr:cNvPicPr>
          <a:picLocks noChangeAspect="1"/>
        </xdr:cNvPicPr>
      </xdr:nvPicPr>
      <xdr:blipFill>
        <a:blip r:embed="rId57" r:link="rId2"/>
        <a:stretch>
          <a:fillRect/>
        </a:stretch>
      </xdr:blipFill>
      <xdr:spPr>
        <a:xfrm>
          <a:off x="1220470" y="1289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3" name="ID_B63F0D4E47FD4237923B412788D91114" descr="徐三柒头像"/>
        <xdr:cNvPicPr>
          <a:picLocks noChangeAspect="1"/>
        </xdr:cNvPicPr>
      </xdr:nvPicPr>
      <xdr:blipFill>
        <a:blip r:embed="rId58" r:link="rId2"/>
        <a:stretch>
          <a:fillRect/>
        </a:stretch>
      </xdr:blipFill>
      <xdr:spPr>
        <a:xfrm>
          <a:off x="1220470" y="33210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2" name="ID_F652C207402A4EFB961D0799CB123FE5"/>
        <xdr:cNvPicPr>
          <a:picLocks noChangeAspect="1"/>
        </xdr:cNvPicPr>
      </xdr:nvPicPr>
      <xdr:blipFill>
        <a:blip r:embed="rId59" r:link="rId2"/>
        <a:stretch>
          <a:fillRect/>
        </a:stretch>
      </xdr:blipFill>
      <xdr:spPr>
        <a:xfrm>
          <a:off x="1428750" y="26282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1" name="ID_AAD41A3608BA499BB3B2FD1402694A71"/>
        <xdr:cNvPicPr>
          <a:picLocks noChangeAspect="1"/>
        </xdr:cNvPicPr>
      </xdr:nvPicPr>
      <xdr:blipFill>
        <a:blip r:embed="rId60" r:link="rId2"/>
        <a:stretch>
          <a:fillRect/>
        </a:stretch>
      </xdr:blipFill>
      <xdr:spPr>
        <a:xfrm>
          <a:off x="1428750" y="25774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0" name="ID_82BAEAD4A8B04B6A86EA0B945ACFB8ED"/>
        <xdr:cNvPicPr>
          <a:picLocks noChangeAspect="1"/>
        </xdr:cNvPicPr>
      </xdr:nvPicPr>
      <xdr:blipFill>
        <a:blip r:embed="rId61" r:link="rId2"/>
        <a:stretch>
          <a:fillRect/>
        </a:stretch>
      </xdr:blipFill>
      <xdr:spPr>
        <a:xfrm>
          <a:off x="1428750" y="25266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7" name="ID_D9CE992367B2406F818344C9598E8010"/>
        <xdr:cNvPicPr>
          <a:picLocks noChangeAspect="1"/>
        </xdr:cNvPicPr>
      </xdr:nvPicPr>
      <xdr:blipFill>
        <a:blip r:embed="rId62" r:link="rId2"/>
        <a:stretch>
          <a:fillRect/>
        </a:stretch>
      </xdr:blipFill>
      <xdr:spPr>
        <a:xfrm>
          <a:off x="1428750" y="23933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3" name="ID_1342947BE7894E3E8205ACD75702691A"/>
        <xdr:cNvPicPr>
          <a:picLocks noChangeAspect="1"/>
        </xdr:cNvPicPr>
      </xdr:nvPicPr>
      <xdr:blipFill>
        <a:blip r:embed="rId63" r:link="rId2"/>
        <a:stretch>
          <a:fillRect/>
        </a:stretch>
      </xdr:blipFill>
      <xdr:spPr>
        <a:xfrm>
          <a:off x="1428750" y="23425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9" name="ID_3DC8C9DC7D2A40A182F096AE2C13FE48"/>
        <xdr:cNvPicPr>
          <a:picLocks noChangeAspect="1"/>
        </xdr:cNvPicPr>
      </xdr:nvPicPr>
      <xdr:blipFill>
        <a:blip r:embed="rId64" r:link="rId2"/>
        <a:stretch>
          <a:fillRect/>
        </a:stretch>
      </xdr:blipFill>
      <xdr:spPr>
        <a:xfrm>
          <a:off x="1428750" y="20567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8" name="ID_CF3E9C04E2EB483DB964FAB1C49DFD49"/>
        <xdr:cNvPicPr>
          <a:picLocks noChangeAspect="1"/>
        </xdr:cNvPicPr>
      </xdr:nvPicPr>
      <xdr:blipFill>
        <a:blip r:embed="rId65" r:link="rId2"/>
        <a:stretch>
          <a:fillRect/>
        </a:stretch>
      </xdr:blipFill>
      <xdr:spPr>
        <a:xfrm>
          <a:off x="1428750" y="20059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7" name="ID_B1795C0DC3FD4663ABD5DF9C682C22A7"/>
        <xdr:cNvPicPr>
          <a:picLocks noChangeAspect="1"/>
        </xdr:cNvPicPr>
      </xdr:nvPicPr>
      <xdr:blipFill>
        <a:blip r:embed="rId66" r:link="rId2"/>
        <a:stretch>
          <a:fillRect/>
        </a:stretch>
      </xdr:blipFill>
      <xdr:spPr>
        <a:xfrm>
          <a:off x="1428750" y="19551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1" name="ID_40729C90AA504E43B7F3045BA84F64C8"/>
        <xdr:cNvPicPr>
          <a:picLocks noChangeAspect="1"/>
        </xdr:cNvPicPr>
      </xdr:nvPicPr>
      <xdr:blipFill>
        <a:blip r:embed="rId67" r:link="rId2"/>
        <a:stretch>
          <a:fillRect/>
        </a:stretch>
      </xdr:blipFill>
      <xdr:spPr>
        <a:xfrm>
          <a:off x="1428750" y="18027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4" name="ID_BD7D2AE1FEEA4B539B8A02E17754BB63"/>
        <xdr:cNvPicPr>
          <a:picLocks noChangeAspect="1"/>
        </xdr:cNvPicPr>
      </xdr:nvPicPr>
      <xdr:blipFill>
        <a:blip r:embed="rId68" r:link="rId2"/>
        <a:stretch>
          <a:fillRect/>
        </a:stretch>
      </xdr:blipFill>
      <xdr:spPr>
        <a:xfrm>
          <a:off x="1428750" y="15678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8" name="ID_84004700788346389F1F6AFA69A290F1"/>
        <xdr:cNvPicPr>
          <a:picLocks noChangeAspect="1"/>
        </xdr:cNvPicPr>
      </xdr:nvPicPr>
      <xdr:blipFill>
        <a:blip r:embed="rId69" r:link="rId2"/>
        <a:stretch>
          <a:fillRect/>
        </a:stretch>
      </xdr:blipFill>
      <xdr:spPr>
        <a:xfrm>
          <a:off x="1428750" y="12630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9" name="ID_45364279DDF94FE1A6F8998A67BC42D7"/>
        <xdr:cNvPicPr>
          <a:picLocks noChangeAspect="1"/>
        </xdr:cNvPicPr>
      </xdr:nvPicPr>
      <xdr:blipFill>
        <a:blip r:embed="rId70" r:link="rId2"/>
        <a:stretch>
          <a:fillRect/>
        </a:stretch>
      </xdr:blipFill>
      <xdr:spPr>
        <a:xfrm>
          <a:off x="1428750" y="12122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5" name="ID_FA8F7ABC3FD04308948A3D7BFA18D1AC"/>
        <xdr:cNvPicPr>
          <a:picLocks noChangeAspect="1"/>
        </xdr:cNvPicPr>
      </xdr:nvPicPr>
      <xdr:blipFill>
        <a:blip r:embed="rId71" r:link="rId2"/>
        <a:stretch>
          <a:fillRect/>
        </a:stretch>
      </xdr:blipFill>
      <xdr:spPr>
        <a:xfrm>
          <a:off x="1428750" y="11106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0" name="ID_28AF013E9BC74A9BB281DFE6F191EB91"/>
        <xdr:cNvPicPr>
          <a:picLocks noChangeAspect="1"/>
        </xdr:cNvPicPr>
      </xdr:nvPicPr>
      <xdr:blipFill>
        <a:blip r:embed="rId72" r:link="rId2"/>
        <a:stretch>
          <a:fillRect/>
        </a:stretch>
      </xdr:blipFill>
      <xdr:spPr>
        <a:xfrm>
          <a:off x="1428750" y="10598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9" name="ID_1F6039D1EC9A4ED1B5C8363E408EB7BE"/>
        <xdr:cNvPicPr>
          <a:picLocks noChangeAspect="1"/>
        </xdr:cNvPicPr>
      </xdr:nvPicPr>
      <xdr:blipFill>
        <a:blip r:embed="rId73" r:link="rId2"/>
        <a:stretch>
          <a:fillRect/>
        </a:stretch>
      </xdr:blipFill>
      <xdr:spPr>
        <a:xfrm>
          <a:off x="1428750" y="10090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8" name="ID_1D9773756B9F4E2497E24C113846755A"/>
        <xdr:cNvPicPr>
          <a:picLocks noChangeAspect="1"/>
        </xdr:cNvPicPr>
      </xdr:nvPicPr>
      <xdr:blipFill>
        <a:blip r:embed="rId74" r:link="rId2"/>
        <a:stretch>
          <a:fillRect/>
        </a:stretch>
      </xdr:blipFill>
      <xdr:spPr>
        <a:xfrm>
          <a:off x="1428750" y="8566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6" name="ID_BDFF3AF9C2294AA489B20ABC23BFEC80"/>
        <xdr:cNvPicPr>
          <a:picLocks noChangeAspect="1"/>
        </xdr:cNvPicPr>
      </xdr:nvPicPr>
      <xdr:blipFill>
        <a:blip r:embed="rId75" r:link="rId2"/>
        <a:stretch>
          <a:fillRect/>
        </a:stretch>
      </xdr:blipFill>
      <xdr:spPr>
        <a:xfrm>
          <a:off x="1428750" y="8058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4" name="ID_612B44CB1D6848CBB0234577403521E6"/>
        <xdr:cNvPicPr>
          <a:picLocks noChangeAspect="1"/>
        </xdr:cNvPicPr>
      </xdr:nvPicPr>
      <xdr:blipFill>
        <a:blip r:embed="rId76" r:link="rId2"/>
        <a:stretch>
          <a:fillRect/>
        </a:stretch>
      </xdr:blipFill>
      <xdr:spPr>
        <a:xfrm>
          <a:off x="1428750" y="70421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5" name="ID_86D753D5DE2B472CAA26ACB3512EADAF"/>
        <xdr:cNvPicPr>
          <a:picLocks noChangeAspect="1"/>
        </xdr:cNvPicPr>
      </xdr:nvPicPr>
      <xdr:blipFill>
        <a:blip r:embed="rId77" r:link="rId2"/>
        <a:stretch>
          <a:fillRect/>
        </a:stretch>
      </xdr:blipFill>
      <xdr:spPr>
        <a:xfrm>
          <a:off x="1428750" y="4692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9" name="ID_4A55488DBDAD49579EB233663CB69660"/>
        <xdr:cNvPicPr>
          <a:picLocks noChangeAspect="1"/>
        </xdr:cNvPicPr>
      </xdr:nvPicPr>
      <xdr:blipFill>
        <a:blip r:embed="rId78" r:link="rId2"/>
        <a:stretch>
          <a:fillRect/>
        </a:stretch>
      </xdr:blipFill>
      <xdr:spPr>
        <a:xfrm>
          <a:off x="1428750" y="4184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7" name="ID_2D5765BFE8F6423B87A32A48EFC80740"/>
        <xdr:cNvPicPr>
          <a:picLocks noChangeAspect="1"/>
        </xdr:cNvPicPr>
      </xdr:nvPicPr>
      <xdr:blipFill>
        <a:blip r:embed="rId79" r:link="rId2"/>
        <a:stretch>
          <a:fillRect/>
        </a:stretch>
      </xdr:blipFill>
      <xdr:spPr>
        <a:xfrm>
          <a:off x="1428750" y="31686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2" name="ID_626A900E97CD4D76BD090642741F6160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323340" y="13381355"/>
          <a:ext cx="476885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20" name="ID_A290CB62DF864653937157D52A36932D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323975" y="12365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18" name="ID_DA11735B583344F4A82F2C67BAA8654D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323975" y="11349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17" name="ID_2484A8D868EC425E8939737377034235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324610" y="10841355"/>
          <a:ext cx="47498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15" name="ID_15DF3A6DBEC148C686645E22E40F4E4C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323975" y="9825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12" name="ID_FB1725C3E8784889B3C65B0A2BFFCEF2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323975" y="8301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10" name="ID_C0369C1D442B4E6DBE6E0A428034CC10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323975" y="7285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07" name="ID_51D64287C69C4E72B4DC568CA5C0A8DB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323975" y="5761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06" name="ID_96C9A41FE3F94ADC8CC27D709951F53C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323975" y="5253355"/>
          <a:ext cx="475615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04" name="ID_A962B447B9374ACDB54DA6072F69A698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323975" y="4237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98" name="ID_22FABF50CE8D4FE4A2A41D38745F4816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323975" y="1189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03" name="ID_A934BBBA568A4A7AAC0C7DC4E37B6F9F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323975" y="3729355"/>
          <a:ext cx="475615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305" name="ID_3F01711F02924B928AF22A3322088269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323975" y="47453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34" name="ID_160376FC8C8D4E8BA2F154BAA03B7139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342390" y="16505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33" name="ID_B29E0B8463234924BBB65C6C79031091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342390" y="15997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31" name="ID_2D4F19422DD94E92A557E4477C27D288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342390" y="14981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28" name="ID_11248BC070EE486982BB0B5EC2E9CB12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342390" y="13457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26" name="ID_F258CD6BFCC5411D95997B2394662D36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342390" y="12441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25" name="ID_663EA6CF7ADA4C04BFCE7AC30DCA86B5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342390" y="11933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24" name="ID_20E53883F1124D6F8D6D09ABD2B68B86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342390" y="11425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9" name="ID_FF56D58A0B064C748DEF09A2D4A64B27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1342390" y="8885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8" name="ID_1FBA0DA8850F45B18BD38BE9C61D257B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1342390" y="8377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7" name="ID_6F063E78CAA44C75BAB4ABB2103D579B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1342390" y="7869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6" name="ID_76C7B55021AF42D1BA111CC35C0756B9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1342390" y="7361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5" name="ID_025CA94001EB422FA8A8B10D9D24F3E4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1342390" y="6853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4" name="ID_F25E324AE5054E67926089463596587E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1342390" y="6345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04" name="ID_DF88F420442B491A9C2F559EA8524D3B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1342390" y="1265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08" name="ID_5465629EB21547AC9697D20C626B9ADE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1342390" y="3297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09" name="ID_26D1295F321E48D4BF3B83DA8D2BEDF0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1342390" y="3805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0" name="ID_EA258259F9F540969492DBE4307EC17C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1342390" y="4313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211" name="ID_44D20FEE6BF8478AA7A833989426D7D3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1342390" y="4821555"/>
          <a:ext cx="476250" cy="47625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132" name="ID_467966D24D254DAFB9025E4824C38221" descr="无糖奶茶头像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795020" y="73342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7" name="ID_372925DD8CB0467B92525FA61EF5FB7D"/>
        <xdr:cNvPicPr>
          <a:picLocks noChangeAspect="1"/>
        </xdr:cNvPicPr>
      </xdr:nvPicPr>
      <xdr:blipFill>
        <a:blip r:embed="rId111" r:link="rId2"/>
        <a:stretch>
          <a:fillRect/>
        </a:stretch>
      </xdr:blipFill>
      <xdr:spPr>
        <a:xfrm>
          <a:off x="795020" y="68262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6" name="ID_C84293C4FCB849FA9DC9DEC789150165"/>
        <xdr:cNvPicPr>
          <a:picLocks noChangeAspect="1"/>
        </xdr:cNvPicPr>
      </xdr:nvPicPr>
      <xdr:blipFill>
        <a:blip r:embed="rId112" r:link="rId2"/>
        <a:stretch>
          <a:fillRect/>
        </a:stretch>
      </xdr:blipFill>
      <xdr:spPr>
        <a:xfrm>
          <a:off x="795020" y="58102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4" name="ID_5BA8960DA9DB42B0B6587B58B3D08D39" descr="朱铁雄头像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798830" y="1238250"/>
          <a:ext cx="469265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2" name="ID_F0EE0381F5B1436DAEEE251ADF939B0E"/>
        <xdr:cNvPicPr>
          <a:picLocks noChangeAspect="1"/>
        </xdr:cNvPicPr>
      </xdr:nvPicPr>
      <xdr:blipFill>
        <a:blip r:embed="rId114" r:link="rId2"/>
        <a:stretch>
          <a:fillRect/>
        </a:stretch>
      </xdr:blipFill>
      <xdr:spPr>
        <a:xfrm>
          <a:off x="795020" y="37782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3" name="ID_CB3295A1027744EC857B486DC6893A52"/>
        <xdr:cNvPicPr>
          <a:picLocks noChangeAspect="1"/>
        </xdr:cNvPicPr>
      </xdr:nvPicPr>
      <xdr:blipFill>
        <a:blip r:embed="rId115" r:link="rId2"/>
        <a:stretch>
          <a:fillRect/>
        </a:stretch>
      </xdr:blipFill>
      <xdr:spPr>
        <a:xfrm>
          <a:off x="795020" y="42862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4" name="ID_EBCA562BE6304D399B78784BF72C7A46"/>
        <xdr:cNvPicPr>
          <a:picLocks noChangeAspect="1"/>
        </xdr:cNvPicPr>
      </xdr:nvPicPr>
      <xdr:blipFill>
        <a:blip r:embed="rId116" r:link="rId2"/>
        <a:stretch>
          <a:fillRect/>
        </a:stretch>
      </xdr:blipFill>
      <xdr:spPr>
        <a:xfrm>
          <a:off x="795020" y="4794250"/>
          <a:ext cx="476250" cy="47625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6" name="ID_BC10D53D01AB439C8C91A8495437B0BD" descr="gìngìn头像"/>
        <xdr:cNvPicPr>
          <a:picLocks noChangeAspect="1"/>
        </xdr:cNvPicPr>
      </xdr:nvPicPr>
      <xdr:blipFill>
        <a:blip r:embed="rId117" r:link="rId2"/>
        <a:stretch>
          <a:fillRect/>
        </a:stretch>
      </xdr:blipFill>
      <xdr:spPr>
        <a:xfrm>
          <a:off x="375920" y="270700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5" name="ID_AE0D326C3431465AB31A17963D0A4333" descr="羊羊头像"/>
        <xdr:cNvPicPr>
          <a:picLocks noChangeAspect="1"/>
        </xdr:cNvPicPr>
      </xdr:nvPicPr>
      <xdr:blipFill>
        <a:blip r:embed="rId118" r:link="rId2"/>
        <a:stretch>
          <a:fillRect/>
        </a:stretch>
      </xdr:blipFill>
      <xdr:spPr>
        <a:xfrm>
          <a:off x="375920" y="266255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0" name="ID_944A52349608496F82FAF7AF11D27DA3" descr="是蕾蕾呐头像"/>
        <xdr:cNvPicPr>
          <a:picLocks noChangeAspect="1"/>
        </xdr:cNvPicPr>
      </xdr:nvPicPr>
      <xdr:blipFill>
        <a:blip r:embed="rId119" r:link="rId2"/>
        <a:stretch>
          <a:fillRect/>
        </a:stretch>
      </xdr:blipFill>
      <xdr:spPr>
        <a:xfrm>
          <a:off x="375920" y="190690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6" name="ID_3BA253F562B54339B4A9619792A8864F" descr="黄毅豪LeoWong头像"/>
        <xdr:cNvPicPr>
          <a:picLocks noChangeAspect="1"/>
        </xdr:cNvPicPr>
      </xdr:nvPicPr>
      <xdr:blipFill>
        <a:blip r:embed="rId120" r:link="rId2"/>
        <a:stretch>
          <a:fillRect/>
        </a:stretch>
      </xdr:blipFill>
      <xdr:spPr>
        <a:xfrm>
          <a:off x="375920" y="181800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0" name="ID_A3F44AC569AB446BA8AB93D7247E5A6B" descr="陈泽宇头像"/>
        <xdr:cNvPicPr>
          <a:picLocks noChangeAspect="1"/>
        </xdr:cNvPicPr>
      </xdr:nvPicPr>
      <xdr:blipFill>
        <a:blip r:embed="rId121" r:link="rId2"/>
        <a:stretch>
          <a:fillRect/>
        </a:stretch>
      </xdr:blipFill>
      <xdr:spPr>
        <a:xfrm>
          <a:off x="375920" y="172910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41" name="ID_2031D1DA6A704E79BB7A156D3A8FFDD8" descr="玉总Lesley头像"/>
        <xdr:cNvPicPr>
          <a:picLocks noChangeAspect="1"/>
        </xdr:cNvPicPr>
      </xdr:nvPicPr>
      <xdr:blipFill>
        <a:blip r:embed="rId122" r:link="rId2"/>
        <a:stretch>
          <a:fillRect/>
        </a:stretch>
      </xdr:blipFill>
      <xdr:spPr>
        <a:xfrm>
          <a:off x="375920" y="101790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8" name="ID_8E572C28C332409CBC778FAC9CC485EE" descr="鍒樻鎮︷煄ゅ師鍒涘崟鏇层€婇€佸懡棰樸€嬪凡鍏ㄧ綉涓婄嚎澶村儚"/>
        <xdr:cNvPicPr>
          <a:picLocks noChangeAspect="1"/>
        </xdr:cNvPicPr>
      </xdr:nvPicPr>
      <xdr:blipFill>
        <a:blip r:embed="rId123" r:link="rId2"/>
        <a:stretch>
          <a:fillRect/>
        </a:stretch>
      </xdr:blipFill>
      <xdr:spPr>
        <a:xfrm>
          <a:off x="375920" y="3067050"/>
          <a:ext cx="409575" cy="4095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" name="ID_3612EE88D5934574A901D287B93AF116" descr="榴莲阿头像"/>
        <xdr:cNvPicPr>
          <a:picLocks noChangeAspect="1"/>
        </xdr:cNvPicPr>
      </xdr:nvPicPr>
      <xdr:blipFill>
        <a:blip r:embed="rId124" r:link="rId2"/>
        <a:stretch>
          <a:fillRect/>
        </a:stretch>
      </xdr:blipFill>
      <xdr:spPr>
        <a:xfrm>
          <a:off x="1163320" y="736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" name="ID_9F98F5572FA143D1A3AA0C7A4A20E102"/>
        <xdr:cNvPicPr>
          <a:picLocks noChangeAspect="1"/>
        </xdr:cNvPicPr>
      </xdr:nvPicPr>
      <xdr:blipFill>
        <a:blip r:embed="rId125" r:link="rId2"/>
        <a:stretch>
          <a:fillRect/>
        </a:stretch>
      </xdr:blipFill>
      <xdr:spPr>
        <a:xfrm>
          <a:off x="1371600" y="120650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1" name="ID_C63D8BEF69054299BD99EFFB82F2FA85"/>
        <xdr:cNvPicPr>
          <a:picLocks noChangeAspect="1"/>
        </xdr:cNvPicPr>
      </xdr:nvPicPr>
      <xdr:blipFill>
        <a:blip r:embed="rId126" r:link="rId2"/>
        <a:stretch>
          <a:fillRect/>
        </a:stretch>
      </xdr:blipFill>
      <xdr:spPr>
        <a:xfrm>
          <a:off x="1371600" y="15621000"/>
          <a:ext cx="5143500" cy="5143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" name="ID_1D344B6954DA404A99AA33F1FE741BC1" descr="鍙跺瓙瀹濆疂馃崈CAG澶村儚"/>
        <xdr:cNvPicPr>
          <a:picLocks noChangeAspect="1"/>
        </xdr:cNvPicPr>
      </xdr:nvPicPr>
      <xdr:blipFill>
        <a:blip r:embed="rId127" r:link="rId2"/>
        <a:stretch>
          <a:fillRect/>
        </a:stretch>
      </xdr:blipFill>
      <xdr:spPr>
        <a:xfrm>
          <a:off x="934720" y="12700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1" name="ID_A6675DD95B294FC2ACC30F776E4AB778"/>
        <xdr:cNvPicPr>
          <a:picLocks noChangeAspect="1"/>
        </xdr:cNvPicPr>
      </xdr:nvPicPr>
      <xdr:blipFill>
        <a:blip r:embed="rId128" r:link="rId2"/>
        <a:stretch>
          <a:fillRect/>
        </a:stretch>
      </xdr:blipFill>
      <xdr:spPr>
        <a:xfrm>
          <a:off x="1371600" y="15875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3" name="ID_E087719546474FE096C56135EBBC5D5A"/>
        <xdr:cNvPicPr>
          <a:picLocks noChangeAspect="1"/>
        </xdr:cNvPicPr>
      </xdr:nvPicPr>
      <xdr:blipFill>
        <a:blip r:embed="rId129" r:link="rId2"/>
        <a:stretch>
          <a:fillRect/>
        </a:stretch>
      </xdr:blipFill>
      <xdr:spPr>
        <a:xfrm>
          <a:off x="1371600" y="20955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4" name="ID_5FBD3AADE5A8499AAD44448BAFF3AB1B" descr="柒柒科技测评头像"/>
        <xdr:cNvPicPr>
          <a:picLocks noChangeAspect="1"/>
        </xdr:cNvPicPr>
      </xdr:nvPicPr>
      <xdr:blipFill>
        <a:blip r:embed="rId130" r:link="rId2"/>
        <a:stretch>
          <a:fillRect/>
        </a:stretch>
      </xdr:blipFill>
      <xdr:spPr>
        <a:xfrm>
          <a:off x="1163320" y="14478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" name="ID_B1AF27D69EFC45A7AFD3F8470C2DF902" descr="飞飞Lf头像"/>
        <xdr:cNvPicPr>
          <a:picLocks noChangeAspect="1"/>
        </xdr:cNvPicPr>
      </xdr:nvPicPr>
      <xdr:blipFill>
        <a:blip r:embed="rId131" r:link="rId2"/>
        <a:stretch>
          <a:fillRect/>
        </a:stretch>
      </xdr:blipFill>
      <xdr:spPr>
        <a:xfrm>
          <a:off x="352425" y="1714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" name="ID_98EF0EE3BD0548999CE698DFD5904591" descr="大碗姐头像"/>
        <xdr:cNvPicPr>
          <a:picLocks noChangeAspect="1"/>
        </xdr:cNvPicPr>
      </xdr:nvPicPr>
      <xdr:blipFill>
        <a:blip r:embed="rId132" r:link="rId2"/>
        <a:stretch>
          <a:fillRect/>
        </a:stretch>
      </xdr:blipFill>
      <xdr:spPr>
        <a:xfrm>
          <a:off x="934720" y="57150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" name="ID_4803E5F9424443B5967CDA7C33CD5D67" descr="杨和苏KeyNG头像"/>
        <xdr:cNvPicPr>
          <a:picLocks noChangeAspect="1"/>
        </xdr:cNvPicPr>
      </xdr:nvPicPr>
      <xdr:blipFill>
        <a:blip r:embed="rId133" r:link="rId2"/>
        <a:stretch>
          <a:fillRect/>
        </a:stretch>
      </xdr:blipFill>
      <xdr:spPr>
        <a:xfrm>
          <a:off x="934720" y="47307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" name="ID_13B7E4DB04D24FA7B0DCF78C29F469A4"/>
        <xdr:cNvPicPr>
          <a:picLocks noChangeAspect="1"/>
        </xdr:cNvPicPr>
      </xdr:nvPicPr>
      <xdr:blipFill>
        <a:blip r:embed="rId134" r:link="rId2"/>
        <a:stretch>
          <a:fillRect/>
        </a:stretch>
      </xdr:blipFill>
      <xdr:spPr>
        <a:xfrm>
          <a:off x="1266825" y="3810000"/>
          <a:ext cx="9744075" cy="974407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1" name="ID_31BDFBC9D72246ECAA6021AAAD17785C"/>
        <xdr:cNvPicPr>
          <a:picLocks noChangeAspect="1"/>
        </xdr:cNvPicPr>
      </xdr:nvPicPr>
      <xdr:blipFill>
        <a:blip r:embed="rId135" r:link="rId2"/>
        <a:stretch>
          <a:fillRect/>
        </a:stretch>
      </xdr:blipFill>
      <xdr:spPr>
        <a:xfrm>
          <a:off x="1371600" y="26035000"/>
          <a:ext cx="5143500" cy="5143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" name="ID_BF520B8C00DB4018AAF498954CEEB6E7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1285240" y="14986000"/>
          <a:ext cx="7124700" cy="7124700"/>
        </a:xfrm>
        <a:prstGeom prst="ellipse">
          <a:avLst/>
        </a:prstGeom>
        <a:noFill/>
        <a:ln w="9525">
          <a:noFill/>
        </a:ln>
      </xdr:spPr>
    </xdr:pic>
  </etc:cellImage>
  <etc:cellImage>
    <xdr:pic>
      <xdr:nvPicPr>
        <xdr:cNvPr id="51" name="ID_C180EAF4349344B8B47021073FD519F3"/>
        <xdr:cNvPicPr>
          <a:picLocks noChangeAspect="1"/>
        </xdr:cNvPicPr>
      </xdr:nvPicPr>
      <xdr:blipFill>
        <a:blip r:embed="rId137" r:link="rId2"/>
        <a:stretch>
          <a:fillRect/>
        </a:stretch>
      </xdr:blipFill>
      <xdr:spPr>
        <a:xfrm>
          <a:off x="1371600" y="20955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6" name="ID_CD46B8401C7948BCBF2D9AF24FC3DD04"/>
        <xdr:cNvPicPr>
          <a:picLocks noChangeAspect="1"/>
        </xdr:cNvPicPr>
      </xdr:nvPicPr>
      <xdr:blipFill>
        <a:blip r:embed="rId138" r:link="rId2"/>
        <a:stretch>
          <a:fillRect/>
        </a:stretch>
      </xdr:blipFill>
      <xdr:spPr>
        <a:xfrm>
          <a:off x="352425" y="12827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3" name="ID_70F1F0FFC48B4E6CBAAB57AAD6082D8C" descr="vv头像"/>
        <xdr:cNvPicPr>
          <a:picLocks noChangeAspect="1"/>
        </xdr:cNvPicPr>
      </xdr:nvPicPr>
      <xdr:blipFill>
        <a:blip r:embed="rId139" r:link="rId2"/>
        <a:stretch>
          <a:fillRect/>
        </a:stretch>
      </xdr:blipFill>
      <xdr:spPr>
        <a:xfrm>
          <a:off x="934720" y="30543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9" name="ID_0DC8C4949D3E409B87AEA9AB3791B26D" descr="Sheep羊崽头像"/>
        <xdr:cNvPicPr>
          <a:picLocks noChangeAspect="1"/>
        </xdr:cNvPicPr>
      </xdr:nvPicPr>
      <xdr:blipFill>
        <a:blip r:embed="rId140" r:link="rId2"/>
        <a:stretch>
          <a:fillRect/>
        </a:stretch>
      </xdr:blipFill>
      <xdr:spPr>
        <a:xfrm>
          <a:off x="1163320" y="2794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8" name="ID_3590528A77D7476FB7E6DFF756D262DE" descr="元贞爱亨利头像"/>
        <xdr:cNvPicPr>
          <a:picLocks noChangeAspect="1"/>
        </xdr:cNvPicPr>
      </xdr:nvPicPr>
      <xdr:blipFill>
        <a:blip r:embed="rId141" r:link="rId2"/>
        <a:stretch>
          <a:fillRect/>
        </a:stretch>
      </xdr:blipFill>
      <xdr:spPr>
        <a:xfrm>
          <a:off x="934720" y="55943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0" name="ID_B92A8BE17A1142A1A6DD0525CD4E59B4" descr="大佬甜Giovanna头像"/>
        <xdr:cNvPicPr>
          <a:picLocks noChangeAspect="1"/>
        </xdr:cNvPicPr>
      </xdr:nvPicPr>
      <xdr:blipFill>
        <a:blip r:embed="rId142" r:link="rId2"/>
        <a:stretch>
          <a:fillRect/>
        </a:stretch>
      </xdr:blipFill>
      <xdr:spPr>
        <a:xfrm>
          <a:off x="934720" y="26733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1" name="ID_7B85263DD4C34EB09E8EAAB6FD778BC0" descr="刘贺儿头像"/>
        <xdr:cNvPicPr>
          <a:picLocks noChangeAspect="1"/>
        </xdr:cNvPicPr>
      </xdr:nvPicPr>
      <xdr:blipFill>
        <a:blip r:embed="rId143" r:link="rId2"/>
        <a:stretch>
          <a:fillRect/>
        </a:stretch>
      </xdr:blipFill>
      <xdr:spPr>
        <a:xfrm>
          <a:off x="934720" y="58483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3" name="ID_6B6583973CE844BDB3AB41AFA4B1C82E" descr="宛庭头像"/>
        <xdr:cNvPicPr>
          <a:picLocks noChangeAspect="1"/>
        </xdr:cNvPicPr>
      </xdr:nvPicPr>
      <xdr:blipFill>
        <a:blip r:embed="rId144" r:link="rId2"/>
        <a:stretch>
          <a:fillRect/>
        </a:stretch>
      </xdr:blipFill>
      <xdr:spPr>
        <a:xfrm>
          <a:off x="934720" y="63881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4" name="ID_421C6605411A40B4BE082C7CB3D2A79E" descr="CAG女团头像"/>
        <xdr:cNvPicPr>
          <a:picLocks noChangeAspect="1"/>
        </xdr:cNvPicPr>
      </xdr:nvPicPr>
      <xdr:blipFill>
        <a:blip r:embed="rId145" r:link="rId2"/>
        <a:stretch>
          <a:fillRect/>
        </a:stretch>
      </xdr:blipFill>
      <xdr:spPr>
        <a:xfrm>
          <a:off x="934720" y="1752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5" name="ID_B284ADA6329E4ED1A300CD8D71344BAD" descr="徐十七嘛头像"/>
        <xdr:cNvPicPr>
          <a:picLocks noChangeAspect="1"/>
        </xdr:cNvPicPr>
      </xdr:nvPicPr>
      <xdr:blipFill>
        <a:blip r:embed="rId146" r:link="rId2"/>
        <a:stretch>
          <a:fillRect/>
        </a:stretch>
      </xdr:blipFill>
      <xdr:spPr>
        <a:xfrm>
          <a:off x="934720" y="2921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9" name="ID_98E9F40190D140AF8D418DA5B73C904E"/>
        <xdr:cNvPicPr>
          <a:picLocks noChangeAspect="1"/>
        </xdr:cNvPicPr>
      </xdr:nvPicPr>
      <xdr:blipFill>
        <a:blip r:embed="rId147" r:link="rId2"/>
        <a:stretch>
          <a:fillRect/>
        </a:stretch>
      </xdr:blipFill>
      <xdr:spPr>
        <a:xfrm>
          <a:off x="1162050" y="245110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5" name="ID_A1A5D79D24784993A8D9B3F666EA6192" descr="四月❤头像"/>
        <xdr:cNvPicPr>
          <a:picLocks noChangeAspect="1"/>
        </xdr:cNvPicPr>
      </xdr:nvPicPr>
      <xdr:blipFill>
        <a:blip r:embed="rId148" r:link="rId2"/>
        <a:stretch>
          <a:fillRect/>
        </a:stretch>
      </xdr:blipFill>
      <xdr:spPr>
        <a:xfrm>
          <a:off x="934720" y="19113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6" name="ID_183D2C17EBC3467F9F312E51A85A6350"/>
        <xdr:cNvPicPr>
          <a:picLocks noChangeAspect="1"/>
        </xdr:cNvPicPr>
      </xdr:nvPicPr>
      <xdr:blipFill>
        <a:blip r:embed="rId149" r:link="rId2"/>
        <a:stretch>
          <a:fillRect/>
        </a:stretch>
      </xdr:blipFill>
      <xdr:spPr>
        <a:xfrm>
          <a:off x="1162050" y="169545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5" name="ID_ED6D7241C08D4B8081FD7E8F3FBC30D4"/>
        <xdr:cNvPicPr>
          <a:picLocks noChangeAspect="1"/>
        </xdr:cNvPicPr>
      </xdr:nvPicPr>
      <xdr:blipFill>
        <a:blip r:embed="rId150" r:link="rId2"/>
        <a:stretch>
          <a:fillRect/>
        </a:stretch>
      </xdr:blipFill>
      <xdr:spPr>
        <a:xfrm>
          <a:off x="1163320" y="1778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9" name="ID_1B287FA49F4D4C84ABAE18518A42102C" descr="朱铁雄片场日志头像"/>
        <xdr:cNvPicPr>
          <a:picLocks noChangeAspect="1"/>
        </xdr:cNvPicPr>
      </xdr:nvPicPr>
      <xdr:blipFill>
        <a:blip r:embed="rId151" r:link="rId2"/>
        <a:stretch>
          <a:fillRect/>
        </a:stretch>
      </xdr:blipFill>
      <xdr:spPr>
        <a:xfrm>
          <a:off x="934720" y="4508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1" name="ID_CD0F50CCCD824C92AFDEBB40BF3807E8" descr="李里头像"/>
        <xdr:cNvPicPr>
          <a:picLocks noChangeAspect="1"/>
        </xdr:cNvPicPr>
      </xdr:nvPicPr>
      <xdr:blipFill>
        <a:blip r:embed="rId152" r:link="rId2"/>
        <a:stretch>
          <a:fillRect/>
        </a:stretch>
      </xdr:blipFill>
      <xdr:spPr>
        <a:xfrm>
          <a:off x="934720" y="43243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0" name="ID_9D4BCA200A3A4EB8A0D73854126E75BE"/>
        <xdr:cNvPicPr>
          <a:picLocks noChangeAspect="1"/>
        </xdr:cNvPicPr>
      </xdr:nvPicPr>
      <xdr:blipFill>
        <a:blip r:embed="rId153" r:link="rId2"/>
        <a:stretch>
          <a:fillRect/>
        </a:stretch>
      </xdr:blipFill>
      <xdr:spPr>
        <a:xfrm>
          <a:off x="1162050" y="83185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1" name="ID_612738D3F3D7428DA6E4E321C90CFF9C"/>
        <xdr:cNvPicPr>
          <a:picLocks noChangeAspect="1"/>
        </xdr:cNvPicPr>
      </xdr:nvPicPr>
      <xdr:blipFill>
        <a:blip r:embed="rId154" r:link="rId2"/>
        <a:stretch>
          <a:fillRect/>
        </a:stretch>
      </xdr:blipFill>
      <xdr:spPr>
        <a:xfrm>
          <a:off x="934720" y="584835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3" name="ID_63090E4CF6604B89B983FCA4F74AF984" descr="朴素之道头像"/>
        <xdr:cNvPicPr>
          <a:picLocks noChangeAspect="1"/>
        </xdr:cNvPicPr>
      </xdr:nvPicPr>
      <xdr:blipFill>
        <a:blip r:embed="rId155" r:link="rId2"/>
        <a:stretch>
          <a:fillRect/>
        </a:stretch>
      </xdr:blipFill>
      <xdr:spPr>
        <a:xfrm>
          <a:off x="1163320" y="11430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7" name="ID_32FCB513C4484BA09259FA7A453BEE58" descr="安吉AnJ头像"/>
        <xdr:cNvPicPr>
          <a:picLocks noChangeAspect="1"/>
        </xdr:cNvPicPr>
      </xdr:nvPicPr>
      <xdr:blipFill>
        <a:blip r:embed="rId156" r:link="rId2"/>
        <a:stretch>
          <a:fillRect/>
        </a:stretch>
      </xdr:blipFill>
      <xdr:spPr>
        <a:xfrm>
          <a:off x="934720" y="26098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4" name="ID_91F2DC5D52E6496E824FA789F20CE7C3" descr="钂嬩竴浜筐煔桟AG澶村儚"/>
        <xdr:cNvPicPr>
          <a:picLocks noChangeAspect="1"/>
        </xdr:cNvPicPr>
      </xdr:nvPicPr>
      <xdr:blipFill>
        <a:blip r:embed="rId157" r:link="rId2"/>
        <a:stretch>
          <a:fillRect/>
        </a:stretch>
      </xdr:blipFill>
      <xdr:spPr>
        <a:xfrm>
          <a:off x="934720" y="1879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2" name="ID_1E53894226F0447CA4D62FA5B8BA1118" descr="娜扎分渣头像"/>
        <xdr:cNvPicPr>
          <a:picLocks noChangeAspect="1"/>
        </xdr:cNvPicPr>
      </xdr:nvPicPr>
      <xdr:blipFill>
        <a:blip r:embed="rId158" r:link="rId2"/>
        <a:stretch>
          <a:fillRect/>
        </a:stretch>
      </xdr:blipFill>
      <xdr:spPr>
        <a:xfrm>
          <a:off x="934720" y="45148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9" name="ID_B035946A26694947AAF49A23361CF678" descr="活火山头像"/>
        <xdr:cNvPicPr>
          <a:picLocks noChangeAspect="1"/>
        </xdr:cNvPicPr>
      </xdr:nvPicPr>
      <xdr:blipFill>
        <a:blip r:embed="rId159" r:link="rId2"/>
        <a:stretch>
          <a:fillRect/>
        </a:stretch>
      </xdr:blipFill>
      <xdr:spPr>
        <a:xfrm>
          <a:off x="934720" y="1117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8" name="ID_55B6BCB2A7AF4C7DB743E98788BAC790" descr="朱朱朱头像"/>
        <xdr:cNvPicPr>
          <a:picLocks noChangeAspect="1"/>
        </xdr:cNvPicPr>
      </xdr:nvPicPr>
      <xdr:blipFill>
        <a:blip r:embed="rId160" r:link="rId2"/>
        <a:stretch>
          <a:fillRect/>
        </a:stretch>
      </xdr:blipFill>
      <xdr:spPr>
        <a:xfrm>
          <a:off x="352425" y="1714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1" name="ID_1B204D0DF25F4BA7A08167829A9F3C07"/>
        <xdr:cNvPicPr>
          <a:picLocks noChangeAspect="1"/>
        </xdr:cNvPicPr>
      </xdr:nvPicPr>
      <xdr:blipFill>
        <a:blip r:embed="rId161" r:link="rId2"/>
        <a:stretch>
          <a:fillRect/>
        </a:stretch>
      </xdr:blipFill>
      <xdr:spPr>
        <a:xfrm>
          <a:off x="1162050" y="241935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3" name="ID_9CCC04877E4E49F7946F3119072DDBCD"/>
        <xdr:cNvPicPr>
          <a:picLocks noChangeAspect="1"/>
        </xdr:cNvPicPr>
      </xdr:nvPicPr>
      <xdr:blipFill>
        <a:blip r:embed="rId162" r:link="rId2"/>
        <a:stretch>
          <a:fillRect/>
        </a:stretch>
      </xdr:blipFill>
      <xdr:spPr>
        <a:xfrm>
          <a:off x="1266825" y="10922000"/>
          <a:ext cx="2476500" cy="2476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" name="ID_659725E2044440AC98B018E5EF985A4F" descr="壶提提头像"/>
        <xdr:cNvPicPr>
          <a:picLocks noChangeAspect="1"/>
        </xdr:cNvPicPr>
      </xdr:nvPicPr>
      <xdr:blipFill>
        <a:blip r:embed="rId163" r:link="rId2"/>
        <a:stretch>
          <a:fillRect/>
        </a:stretch>
      </xdr:blipFill>
      <xdr:spPr>
        <a:xfrm>
          <a:off x="934720" y="14668500"/>
          <a:ext cx="2600325" cy="2600325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0" name="ID_8565464ED9FB4C05BB0779C94622A42F"/>
        <xdr:cNvPicPr>
          <a:picLocks noChangeAspect="1"/>
        </xdr:cNvPicPr>
      </xdr:nvPicPr>
      <xdr:blipFill>
        <a:blip r:embed="rId164" r:link="rId2"/>
        <a:stretch>
          <a:fillRect/>
        </a:stretch>
      </xdr:blipFill>
      <xdr:spPr>
        <a:xfrm>
          <a:off x="1162050" y="9525000"/>
          <a:ext cx="1143000" cy="1143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7" name="ID_5E4F5F81837741C6A1580970EA59ABBC" descr="给我一个镜头V头像"/>
        <xdr:cNvPicPr>
          <a:picLocks noChangeAspect="1"/>
        </xdr:cNvPicPr>
      </xdr:nvPicPr>
      <xdr:blipFill>
        <a:blip r:embed="rId165" r:link="rId2"/>
        <a:stretch>
          <a:fillRect/>
        </a:stretch>
      </xdr:blipFill>
      <xdr:spPr>
        <a:xfrm>
          <a:off x="934720" y="219583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9" name="ID_BF95F8059F5643C4B210BE2FB3FC7D2A"/>
        <xdr:cNvPicPr>
          <a:picLocks noChangeAspect="1"/>
        </xdr:cNvPicPr>
      </xdr:nvPicPr>
      <xdr:blipFill>
        <a:blip r:embed="rId166" r:link="rId2"/>
        <a:stretch>
          <a:fillRect/>
        </a:stretch>
      </xdr:blipFill>
      <xdr:spPr>
        <a:xfrm>
          <a:off x="1162050" y="15113000"/>
          <a:ext cx="5143500" cy="5143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2" name="ID_ED073BEACC4B4289BE7B1955B90F4F9B" descr="春妮头像"/>
        <xdr:cNvPicPr>
          <a:picLocks noChangeAspect="1"/>
        </xdr:cNvPicPr>
      </xdr:nvPicPr>
      <xdr:blipFill>
        <a:blip r:embed="rId167" r:link="rId2"/>
        <a:stretch>
          <a:fillRect/>
        </a:stretch>
      </xdr:blipFill>
      <xdr:spPr>
        <a:xfrm>
          <a:off x="934720" y="736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3" name="ID_9F4621F6D66A46568A4D563A930517A3" descr="彩虹和格格头像"/>
        <xdr:cNvPicPr>
          <a:picLocks noChangeAspect="1"/>
        </xdr:cNvPicPr>
      </xdr:nvPicPr>
      <xdr:blipFill>
        <a:blip r:embed="rId168" r:link="rId2"/>
        <a:stretch>
          <a:fillRect/>
        </a:stretch>
      </xdr:blipFill>
      <xdr:spPr>
        <a:xfrm>
          <a:off x="934720" y="648208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0" name="ID_EEBF5E77A1DE4AEEB8510110E4CA81D1" descr="黄星桥头像"/>
        <xdr:cNvPicPr>
          <a:picLocks noChangeAspect="1"/>
        </xdr:cNvPicPr>
      </xdr:nvPicPr>
      <xdr:blipFill>
        <a:blip r:embed="rId169" r:link="rId2"/>
        <a:stretch>
          <a:fillRect/>
        </a:stretch>
      </xdr:blipFill>
      <xdr:spPr>
        <a:xfrm>
          <a:off x="934720" y="600583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1" name="ID_16C32DF3D3AF437CA4B16D344B38424E" descr="周星辰_头像"/>
        <xdr:cNvPicPr>
          <a:picLocks noChangeAspect="1"/>
        </xdr:cNvPicPr>
      </xdr:nvPicPr>
      <xdr:blipFill>
        <a:blip r:embed="rId170" r:link="rId2"/>
        <a:stretch>
          <a:fillRect/>
        </a:stretch>
      </xdr:blipFill>
      <xdr:spPr>
        <a:xfrm>
          <a:off x="1163320" y="7874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2" name="ID_547B2A4A05864D7084B83E65BBA0ED2D" descr="不知名周导头像"/>
        <xdr:cNvPicPr>
          <a:picLocks noChangeAspect="1"/>
        </xdr:cNvPicPr>
      </xdr:nvPicPr>
      <xdr:blipFill>
        <a:blip r:embed="rId171" r:link="rId2"/>
        <a:stretch>
          <a:fillRect/>
        </a:stretch>
      </xdr:blipFill>
      <xdr:spPr>
        <a:xfrm>
          <a:off x="1163320" y="8382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2" name="ID_B2D7A3FA97F940859CC6E02CDE6FFD84"/>
        <xdr:cNvPicPr>
          <a:picLocks noChangeAspect="1"/>
        </xdr:cNvPicPr>
      </xdr:nvPicPr>
      <xdr:blipFill>
        <a:blip r:embed="rId172" r:link="rId2"/>
        <a:stretch>
          <a:fillRect/>
        </a:stretch>
      </xdr:blipFill>
      <xdr:spPr>
        <a:xfrm>
          <a:off x="1163320" y="9906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7" name="ID_B4B4BB3D704B46D384FA3FA819376249"/>
        <xdr:cNvPicPr>
          <a:picLocks noChangeAspect="1"/>
        </xdr:cNvPicPr>
      </xdr:nvPicPr>
      <xdr:blipFill>
        <a:blip r:embed="rId173" r:link="rId2"/>
        <a:stretch>
          <a:fillRect/>
        </a:stretch>
      </xdr:blipFill>
      <xdr:spPr>
        <a:xfrm>
          <a:off x="1163320" y="9906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9" name="ID_58957AB2E59D4BABBF286AE84F688EE2"/>
        <xdr:cNvPicPr>
          <a:picLocks noChangeAspect="1"/>
        </xdr:cNvPicPr>
      </xdr:nvPicPr>
      <xdr:blipFill>
        <a:blip r:embed="rId174" r:link="rId2"/>
        <a:stretch>
          <a:fillRect/>
        </a:stretch>
      </xdr:blipFill>
      <xdr:spPr>
        <a:xfrm>
          <a:off x="1163320" y="10414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2" name="ID_90E359C6F1BB4CD2A682456628E3EF3E"/>
        <xdr:cNvPicPr>
          <a:picLocks noChangeAspect="1"/>
        </xdr:cNvPicPr>
      </xdr:nvPicPr>
      <xdr:blipFill>
        <a:blip r:embed="rId175" r:link="rId2"/>
        <a:stretch>
          <a:fillRect/>
        </a:stretch>
      </xdr:blipFill>
      <xdr:spPr>
        <a:xfrm>
          <a:off x="934720" y="168783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6" name="ID_36F61160315D4F0691C3823E8EBB6AC4"/>
        <xdr:cNvPicPr>
          <a:picLocks noChangeAspect="1"/>
        </xdr:cNvPicPr>
      </xdr:nvPicPr>
      <xdr:blipFill>
        <a:blip r:embed="rId176" r:link="rId2"/>
        <a:stretch>
          <a:fillRect/>
        </a:stretch>
      </xdr:blipFill>
      <xdr:spPr>
        <a:xfrm>
          <a:off x="934720" y="27305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4" name="ID_DCA7034AF09F4F6DBD560B7492489CE6"/>
        <xdr:cNvPicPr>
          <a:picLocks noChangeAspect="1"/>
        </xdr:cNvPicPr>
      </xdr:nvPicPr>
      <xdr:blipFill>
        <a:blip r:embed="rId177" r:link="rId2"/>
        <a:stretch>
          <a:fillRect/>
        </a:stretch>
      </xdr:blipFill>
      <xdr:spPr>
        <a:xfrm>
          <a:off x="934720" y="41910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6" name="ID_4AF7E3AAA5884175B7AE5FB4F8E9FF3A"/>
        <xdr:cNvPicPr>
          <a:picLocks noChangeAspect="1"/>
        </xdr:cNvPicPr>
      </xdr:nvPicPr>
      <xdr:blipFill>
        <a:blip r:embed="rId178" r:link="rId2"/>
        <a:stretch>
          <a:fillRect/>
        </a:stretch>
      </xdr:blipFill>
      <xdr:spPr>
        <a:xfrm>
          <a:off x="934720" y="43815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" name="ID_97E460E3F2C24D5E816554DC59341821" descr="凯里奇ChasingTheOne头像"/>
        <xdr:cNvPicPr>
          <a:picLocks noChangeAspect="1"/>
        </xdr:cNvPicPr>
      </xdr:nvPicPr>
      <xdr:blipFill>
        <a:blip r:embed="rId179" r:link="rId2"/>
        <a:stretch>
          <a:fillRect/>
        </a:stretch>
      </xdr:blipFill>
      <xdr:spPr>
        <a:xfrm>
          <a:off x="1163320" y="990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2" name="ID_AF7828ED59C14486AC5C3E7691A3FC3F" descr="解压实验室头像"/>
        <xdr:cNvPicPr>
          <a:picLocks noChangeAspect="1"/>
        </xdr:cNvPicPr>
      </xdr:nvPicPr>
      <xdr:blipFill>
        <a:blip r:embed="rId180" r:link="rId2"/>
        <a:stretch>
          <a:fillRect/>
        </a:stretch>
      </xdr:blipFill>
      <xdr:spPr>
        <a:xfrm>
          <a:off x="1163320" y="10414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7" name="ID_312509EAE8664D57BF147FBCCDCEB944"/>
        <xdr:cNvPicPr>
          <a:picLocks noChangeAspect="1"/>
        </xdr:cNvPicPr>
      </xdr:nvPicPr>
      <xdr:blipFill>
        <a:blip r:embed="rId181" r:link="rId2"/>
        <a:stretch>
          <a:fillRect/>
        </a:stretch>
      </xdr:blipFill>
      <xdr:spPr>
        <a:xfrm>
          <a:off x="1163320" y="7874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8" name="ID_EE503C1EE6134978B37B0EE4C9657761" descr="ai老韩头像"/>
        <xdr:cNvPicPr>
          <a:picLocks noChangeAspect="1"/>
        </xdr:cNvPicPr>
      </xdr:nvPicPr>
      <xdr:blipFill>
        <a:blip r:embed="rId182" r:link="rId2"/>
        <a:stretch>
          <a:fillRect/>
        </a:stretch>
      </xdr:blipFill>
      <xdr:spPr>
        <a:xfrm>
          <a:off x="1163320" y="1244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" name="ID_3285FC649DDE43C7BA1BFEBEAE899BE5"/>
        <xdr:cNvPicPr>
          <a:picLocks noChangeAspect="1"/>
        </xdr:cNvPicPr>
      </xdr:nvPicPr>
      <xdr:blipFill>
        <a:blip r:embed="rId183" r:link="rId2"/>
        <a:stretch>
          <a:fillRect/>
        </a:stretch>
      </xdr:blipFill>
      <xdr:spPr>
        <a:xfrm>
          <a:off x="934720" y="559308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0" name="ID_980725A82BE24CFCB9ED167659B864D6"/>
        <xdr:cNvPicPr>
          <a:picLocks noChangeAspect="1"/>
        </xdr:cNvPicPr>
      </xdr:nvPicPr>
      <xdr:blipFill>
        <a:blip r:embed="rId184" r:link="rId2"/>
        <a:stretch>
          <a:fillRect/>
        </a:stretch>
      </xdr:blipFill>
      <xdr:spPr>
        <a:xfrm>
          <a:off x="1163320" y="4318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6" name="ID_F92B5F789E7E4050A3C4F153F8B5E54B" descr="小朱佩琪66头像"/>
        <xdr:cNvPicPr>
          <a:picLocks noChangeAspect="1"/>
        </xdr:cNvPicPr>
      </xdr:nvPicPr>
      <xdr:blipFill>
        <a:blip r:embed="rId185" r:link="rId2"/>
        <a:stretch>
          <a:fillRect/>
        </a:stretch>
      </xdr:blipFill>
      <xdr:spPr>
        <a:xfrm>
          <a:off x="1163320" y="48260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1" name="ID_EEC5AB3C9A2C4F20A0D383B93DE6C03B"/>
        <xdr:cNvPicPr>
          <a:picLocks noChangeAspect="1"/>
        </xdr:cNvPicPr>
      </xdr:nvPicPr>
      <xdr:blipFill>
        <a:blip r:embed="rId186" r:link="rId2"/>
        <a:stretch>
          <a:fillRect/>
        </a:stretch>
      </xdr:blipFill>
      <xdr:spPr>
        <a:xfrm>
          <a:off x="934720" y="44450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1" name="ID_DEEB6E5CE548436AA4FB1C135301A3DE" descr="王云云（彩彩云）头像"/>
        <xdr:cNvPicPr>
          <a:picLocks noChangeAspect="1"/>
        </xdr:cNvPicPr>
      </xdr:nvPicPr>
      <xdr:blipFill>
        <a:blip r:embed="rId187" r:link="rId2"/>
        <a:stretch>
          <a:fillRect/>
        </a:stretch>
      </xdr:blipFill>
      <xdr:spPr>
        <a:xfrm>
          <a:off x="1008380" y="34036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2" name="ID_A3427B7B9F9F47B8BDCC27303F423F45" descr="王笑笑会发光头像"/>
        <xdr:cNvPicPr>
          <a:picLocks noChangeAspect="1"/>
        </xdr:cNvPicPr>
      </xdr:nvPicPr>
      <xdr:blipFill>
        <a:blip r:embed="rId188" r:link="rId2"/>
        <a:srcRect/>
        <a:stretch>
          <a:fillRect/>
        </a:stretch>
      </xdr:blipFill>
      <xdr:spPr>
        <a:xfrm>
          <a:off x="1008380" y="76708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3" name="ID_BD2E98AF22D5480190CB5DFF3FCA8A28" descr="白落铭头像"/>
        <xdr:cNvPicPr>
          <a:picLocks noChangeAspect="1"/>
        </xdr:cNvPicPr>
      </xdr:nvPicPr>
      <xdr:blipFill>
        <a:blip r:embed="rId189" r:link="rId2"/>
        <a:stretch>
          <a:fillRect/>
        </a:stretch>
      </xdr:blipFill>
      <xdr:spPr>
        <a:xfrm>
          <a:off x="1007110" y="330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7" name="ID_F06865DBFF3A40E4A8DAD924A5EB7F75"/>
        <xdr:cNvPicPr>
          <a:picLocks noChangeAspect="1"/>
        </xdr:cNvPicPr>
      </xdr:nvPicPr>
      <xdr:blipFill>
        <a:blip r:embed="rId190" r:link="rId2"/>
        <a:stretch>
          <a:fillRect/>
        </a:stretch>
      </xdr:blipFill>
      <xdr:spPr>
        <a:xfrm>
          <a:off x="1007110" y="5969000"/>
          <a:ext cx="6858000" cy="6858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2" name="ID_EC881A9F2F1A4EBFAEEA7DA8288DBA53" descr="旭羊羊头像"/>
        <xdr:cNvPicPr>
          <a:picLocks noChangeAspect="1"/>
        </xdr:cNvPicPr>
      </xdr:nvPicPr>
      <xdr:blipFill>
        <a:blip r:embed="rId191" r:link="rId2"/>
        <a:stretch>
          <a:fillRect/>
        </a:stretch>
      </xdr:blipFill>
      <xdr:spPr>
        <a:xfrm>
          <a:off x="810260" y="609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0" name="ID_8B95583D4E584F5EB9B2888DD5706286" descr="波妞波力头像"/>
        <xdr:cNvPicPr>
          <a:picLocks noChangeAspect="1"/>
        </xdr:cNvPicPr>
      </xdr:nvPicPr>
      <xdr:blipFill>
        <a:blip r:embed="rId192" r:link="rId2"/>
        <a:stretch>
          <a:fillRect/>
        </a:stretch>
      </xdr:blipFill>
      <xdr:spPr>
        <a:xfrm>
          <a:off x="1042035" y="14605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0" name="ID_20E57106E56E4387BA52EFD1B3013E2E" descr="猫又菌头像"/>
        <xdr:cNvPicPr>
          <a:picLocks noChangeAspect="1"/>
        </xdr:cNvPicPr>
      </xdr:nvPicPr>
      <xdr:blipFill>
        <a:blip r:embed="rId193" r:link="rId2"/>
        <a:stretch>
          <a:fillRect/>
        </a:stretch>
      </xdr:blipFill>
      <xdr:spPr>
        <a:xfrm>
          <a:off x="1007110" y="1549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5" name="ID_342796C22302456D84C3D8D538471860" descr="请叫我小张头像"/>
        <xdr:cNvPicPr>
          <a:picLocks noChangeAspect="1"/>
        </xdr:cNvPicPr>
      </xdr:nvPicPr>
      <xdr:blipFill>
        <a:blip r:embed="rId194" r:link="rId2"/>
        <a:stretch>
          <a:fillRect/>
        </a:stretch>
      </xdr:blipFill>
      <xdr:spPr>
        <a:xfrm>
          <a:off x="1008380" y="9271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8" name="ID_677C591434D247B3A9C5A04C430567FC"/>
        <xdr:cNvPicPr>
          <a:picLocks noChangeAspect="1"/>
        </xdr:cNvPicPr>
      </xdr:nvPicPr>
      <xdr:blipFill>
        <a:blip r:embed="rId195" r:link="rId2"/>
        <a:stretch>
          <a:fillRect/>
        </a:stretch>
      </xdr:blipFill>
      <xdr:spPr>
        <a:xfrm>
          <a:off x="1007110" y="736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1" name="ID_EFDE7788EB80411F9661ABD6E2942226"/>
        <xdr:cNvPicPr>
          <a:picLocks noChangeAspect="1"/>
        </xdr:cNvPicPr>
      </xdr:nvPicPr>
      <xdr:blipFill>
        <a:blip r:embed="rId196" r:link="rId2"/>
        <a:stretch>
          <a:fillRect/>
        </a:stretch>
      </xdr:blipFill>
      <xdr:spPr>
        <a:xfrm>
          <a:off x="1007110" y="2057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2" name="ID_C98F879EDC69484D9C5E9A28A1388C45" descr="阿姣来也头像"/>
        <xdr:cNvPicPr>
          <a:picLocks noChangeAspect="1"/>
        </xdr:cNvPicPr>
      </xdr:nvPicPr>
      <xdr:blipFill>
        <a:blip r:embed="rId197" r:link="rId2"/>
        <a:stretch>
          <a:fillRect/>
        </a:stretch>
      </xdr:blipFill>
      <xdr:spPr>
        <a:xfrm>
          <a:off x="810260" y="511683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3" name="ID_75EDA4CB28174E19A7F02CA3C39B2821"/>
        <xdr:cNvPicPr>
          <a:picLocks noChangeAspect="1"/>
        </xdr:cNvPicPr>
      </xdr:nvPicPr>
      <xdr:blipFill>
        <a:blip r:embed="rId198" r:link="rId2"/>
        <a:stretch>
          <a:fillRect/>
        </a:stretch>
      </xdr:blipFill>
      <xdr:spPr>
        <a:xfrm>
          <a:off x="1007110" y="1143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6" name="ID_5F5A363496AC4455966FDB5EBCC91527" descr="魔女不熬夜头像"/>
        <xdr:cNvPicPr>
          <a:picLocks noChangeAspect="1"/>
        </xdr:cNvPicPr>
      </xdr:nvPicPr>
      <xdr:blipFill>
        <a:blip r:embed="rId199" r:link="rId2"/>
        <a:stretch>
          <a:fillRect/>
        </a:stretch>
      </xdr:blipFill>
      <xdr:spPr>
        <a:xfrm>
          <a:off x="1007110" y="1854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1" name="ID_DECF14871B8C4674B505CCA3F4758F63" descr="灵嘟（熬夜ai版头像"/>
        <xdr:cNvPicPr>
          <a:picLocks noChangeAspect="1"/>
        </xdr:cNvPicPr>
      </xdr:nvPicPr>
      <xdr:blipFill>
        <a:blip r:embed="rId200" r:link="rId2"/>
        <a:stretch>
          <a:fillRect/>
        </a:stretch>
      </xdr:blipFill>
      <xdr:spPr>
        <a:xfrm>
          <a:off x="1007110" y="2362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2" name="ID_7E63D93645774A8C8322EB7DE638BD00" descr="灵镜ai头像"/>
        <xdr:cNvPicPr>
          <a:picLocks noChangeAspect="1"/>
        </xdr:cNvPicPr>
      </xdr:nvPicPr>
      <xdr:blipFill>
        <a:blip r:embed="rId201" r:link="rId2"/>
        <a:stretch>
          <a:fillRect/>
        </a:stretch>
      </xdr:blipFill>
      <xdr:spPr>
        <a:xfrm>
          <a:off x="1007110" y="2413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4" name="ID_3782D8B53F0B4C8E9FD082D621673BB8" descr="霸总王辉头像"/>
        <xdr:cNvPicPr>
          <a:picLocks noChangeAspect="1"/>
        </xdr:cNvPicPr>
      </xdr:nvPicPr>
      <xdr:blipFill>
        <a:blip r:embed="rId202" r:link="rId2"/>
        <a:stretch>
          <a:fillRect/>
        </a:stretch>
      </xdr:blipFill>
      <xdr:spPr>
        <a:xfrm>
          <a:off x="1008380" y="82042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6" name="ID_F6D59909EC8E4705B1B025EE17EC6939" descr="李莉1039头像"/>
        <xdr:cNvPicPr>
          <a:picLocks noChangeAspect="1"/>
        </xdr:cNvPicPr>
      </xdr:nvPicPr>
      <xdr:blipFill>
        <a:blip r:embed="rId203" r:link="rId2"/>
        <a:stretch>
          <a:fillRect/>
        </a:stretch>
      </xdr:blipFill>
      <xdr:spPr>
        <a:xfrm>
          <a:off x="810260" y="863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0" name="ID_DA1624C855A64D88960D41E23842C904" descr="蒙太神奇头像"/>
        <xdr:cNvPicPr>
          <a:picLocks noChangeAspect="1"/>
        </xdr:cNvPicPr>
      </xdr:nvPicPr>
      <xdr:blipFill>
        <a:blip r:embed="rId204" r:link="rId2"/>
        <a:stretch>
          <a:fillRect/>
        </a:stretch>
      </xdr:blipFill>
      <xdr:spPr>
        <a:xfrm>
          <a:off x="1007110" y="2514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2" name="ID_D6149A00E7B04B76A3949A85528EDCE4"/>
        <xdr:cNvPicPr>
          <a:picLocks noChangeAspect="1"/>
        </xdr:cNvPicPr>
      </xdr:nvPicPr>
      <xdr:blipFill>
        <a:blip r:embed="rId205" r:link="rId2"/>
        <a:stretch>
          <a:fillRect/>
        </a:stretch>
      </xdr:blipFill>
      <xdr:spPr>
        <a:xfrm>
          <a:off x="1007110" y="228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3" name="ID_865288402B31478FB401A1488AFBF452"/>
        <xdr:cNvPicPr>
          <a:picLocks noChangeAspect="1"/>
        </xdr:cNvPicPr>
      </xdr:nvPicPr>
      <xdr:blipFill>
        <a:blip r:embed="rId206" r:link="rId2"/>
        <a:stretch>
          <a:fillRect/>
        </a:stretch>
      </xdr:blipFill>
      <xdr:spPr>
        <a:xfrm>
          <a:off x="1007110" y="279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4" name="ID_8102A41E8FD94889B39FB29E6ECC8043" descr="夏77🚗CAG头像"/>
        <xdr:cNvPicPr>
          <a:picLocks noChangeAspect="1"/>
        </xdr:cNvPicPr>
      </xdr:nvPicPr>
      <xdr:blipFill>
        <a:blip r:embed="rId207" r:link="rId2"/>
        <a:stretch>
          <a:fillRect/>
        </a:stretch>
      </xdr:blipFill>
      <xdr:spPr>
        <a:xfrm>
          <a:off x="810260" y="292608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5" name="ID_F24CC7EB8E8F45B1B0674961977A53FC" descr="红三地HONGR3D头像"/>
        <xdr:cNvPicPr>
          <a:picLocks noChangeAspect="1"/>
        </xdr:cNvPicPr>
      </xdr:nvPicPr>
      <xdr:blipFill>
        <a:blip r:embed="rId208" r:link="rId2"/>
        <a:stretch>
          <a:fillRect/>
        </a:stretch>
      </xdr:blipFill>
      <xdr:spPr>
        <a:xfrm>
          <a:off x="1007110" y="2514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9" name="ID_CE1D0D90D8CF47E69C517B04A19A5DA7"/>
        <xdr:cNvPicPr>
          <a:picLocks noChangeAspect="1"/>
        </xdr:cNvPicPr>
      </xdr:nvPicPr>
      <xdr:blipFill>
        <a:blip r:embed="rId209" r:link="rId2"/>
        <a:stretch>
          <a:fillRect/>
        </a:stretch>
      </xdr:blipFill>
      <xdr:spPr>
        <a:xfrm>
          <a:off x="810260" y="175133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0" name="ID_03E9998E72124CFC8B09EBD2B28C2E3F" descr="光影狂想曲头像"/>
        <xdr:cNvPicPr>
          <a:picLocks noChangeAspect="1"/>
        </xdr:cNvPicPr>
      </xdr:nvPicPr>
      <xdr:blipFill>
        <a:blip r:embed="rId210" r:link="rId2"/>
        <a:stretch>
          <a:fillRect/>
        </a:stretch>
      </xdr:blipFill>
      <xdr:spPr>
        <a:xfrm>
          <a:off x="1007110" y="736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7" name="ID_7A677D4C07EB4EFAB39FB91998F81354" descr="huang头像"/>
        <xdr:cNvPicPr>
          <a:picLocks noChangeAspect="1"/>
        </xdr:cNvPicPr>
      </xdr:nvPicPr>
      <xdr:blipFill>
        <a:blip r:embed="rId211" r:link="rId2"/>
        <a:stretch>
          <a:fillRect/>
        </a:stretch>
      </xdr:blipFill>
      <xdr:spPr>
        <a:xfrm>
          <a:off x="1007110" y="787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4" name="ID_4EEAC8A97F384979BC65DE84B22FD208"/>
        <xdr:cNvPicPr>
          <a:picLocks noChangeAspect="1"/>
        </xdr:cNvPicPr>
      </xdr:nvPicPr>
      <xdr:blipFill>
        <a:blip r:embed="rId212" r:link="rId2"/>
        <a:stretch>
          <a:fillRect/>
        </a:stretch>
      </xdr:blipFill>
      <xdr:spPr>
        <a:xfrm>
          <a:off x="1007110" y="533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7" name="ID_2F2EB697D78346B394F5D4181358ED6E"/>
        <xdr:cNvPicPr>
          <a:picLocks noChangeAspect="1"/>
        </xdr:cNvPicPr>
      </xdr:nvPicPr>
      <xdr:blipFill>
        <a:blip r:embed="rId213" r:link="rId2"/>
        <a:stretch>
          <a:fillRect/>
        </a:stretch>
      </xdr:blipFill>
      <xdr:spPr>
        <a:xfrm>
          <a:off x="1007110" y="2311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5" name="ID_5CD7294820A94C6DB3C40DED4BF0142C"/>
        <xdr:cNvPicPr>
          <a:picLocks noChangeAspect="1"/>
        </xdr:cNvPicPr>
      </xdr:nvPicPr>
      <xdr:blipFill>
        <a:blip r:embed="rId214" r:link="rId2"/>
        <a:stretch>
          <a:fillRect/>
        </a:stretch>
      </xdr:blipFill>
      <xdr:spPr>
        <a:xfrm>
          <a:off x="810260" y="5715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3" name="ID_6401FBD8E0EF48BFB62E0A30B85F7510" descr="洛元可可头像"/>
        <xdr:cNvPicPr>
          <a:picLocks noChangeAspect="1"/>
        </xdr:cNvPicPr>
      </xdr:nvPicPr>
      <xdr:blipFill>
        <a:blip r:embed="rId215" r:link="rId2"/>
        <a:stretch>
          <a:fillRect/>
        </a:stretch>
      </xdr:blipFill>
      <xdr:spPr>
        <a:xfrm>
          <a:off x="1510665" y="2921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9" name="ID_874028900DCB4CD5920414A3B6BDD97C" descr="脆弱且三弟头像"/>
        <xdr:cNvPicPr>
          <a:picLocks noChangeAspect="1"/>
        </xdr:cNvPicPr>
      </xdr:nvPicPr>
      <xdr:blipFill>
        <a:blip r:embed="rId216" r:link="rId2"/>
        <a:stretch>
          <a:fillRect/>
        </a:stretch>
      </xdr:blipFill>
      <xdr:spPr>
        <a:xfrm>
          <a:off x="1007110" y="1016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01" name="ID_6E0C4EC35BFE495C8A7F971BD58962C7" descr="程梦琴Cecilia头像"/>
        <xdr:cNvPicPr>
          <a:picLocks noChangeAspect="1"/>
        </xdr:cNvPicPr>
      </xdr:nvPicPr>
      <xdr:blipFill>
        <a:blip r:embed="rId217" r:link="rId2"/>
        <a:stretch>
          <a:fillRect/>
        </a:stretch>
      </xdr:blipFill>
      <xdr:spPr>
        <a:xfrm>
          <a:off x="1007110" y="3327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02" name="ID_FFDE90CA34AA4863B0BE92CED3214D43" descr="Prompt 造物头像"/>
        <xdr:cNvPicPr>
          <a:picLocks noChangeAspect="1"/>
        </xdr:cNvPicPr>
      </xdr:nvPicPr>
      <xdr:blipFill>
        <a:blip r:embed="rId218" r:link="rId2"/>
        <a:stretch>
          <a:fillRect/>
        </a:stretch>
      </xdr:blipFill>
      <xdr:spPr>
        <a:xfrm>
          <a:off x="1007110" y="3378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11" name="ID_049A27C23E7F463B93B53A1C44930630" descr="初夏头像"/>
        <xdr:cNvPicPr>
          <a:picLocks noChangeAspect="1"/>
        </xdr:cNvPicPr>
      </xdr:nvPicPr>
      <xdr:blipFill>
        <a:blip r:embed="rId219" r:link="rId2"/>
        <a:stretch>
          <a:fillRect/>
        </a:stretch>
      </xdr:blipFill>
      <xdr:spPr>
        <a:xfrm>
          <a:off x="810260" y="102108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13" name="ID_59C2C4E660F146A08BB932346258C947" descr="妖孽夫人头像"/>
        <xdr:cNvPicPr>
          <a:picLocks noChangeAspect="1"/>
        </xdr:cNvPicPr>
      </xdr:nvPicPr>
      <xdr:blipFill>
        <a:blip r:embed="rId220" r:link="rId2"/>
        <a:stretch>
          <a:fillRect/>
        </a:stretch>
      </xdr:blipFill>
      <xdr:spPr>
        <a:xfrm>
          <a:off x="810260" y="194183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4" name="ID_8A26B045A1D54FFCAECC6D5C5C54B645" descr="AI绘千禧头像"/>
        <xdr:cNvPicPr>
          <a:picLocks noChangeAspect="1"/>
        </xdr:cNvPicPr>
      </xdr:nvPicPr>
      <xdr:blipFill>
        <a:blip r:embed="rId221" r:link="rId2"/>
        <a:stretch>
          <a:fillRect/>
        </a:stretch>
      </xdr:blipFill>
      <xdr:spPr>
        <a:xfrm>
          <a:off x="1007110" y="3327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14" name="ID_3CD4F91563CE4895B32DA173D5FDEF0F" descr="阿梁ALeung头像"/>
        <xdr:cNvPicPr>
          <a:picLocks noChangeAspect="1"/>
        </xdr:cNvPicPr>
      </xdr:nvPicPr>
      <xdr:blipFill>
        <a:blip r:embed="rId222" r:link="rId2"/>
        <a:stretch>
          <a:fillRect/>
        </a:stretch>
      </xdr:blipFill>
      <xdr:spPr>
        <a:xfrm>
          <a:off x="1008380" y="60706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5" name="ID_828C5A95391C4F088361F5927EE1042B"/>
        <xdr:cNvPicPr>
          <a:picLocks noChangeAspect="1"/>
        </xdr:cNvPicPr>
      </xdr:nvPicPr>
      <xdr:blipFill>
        <a:blip r:embed="rId223" r:link="rId2"/>
        <a:stretch>
          <a:fillRect/>
        </a:stretch>
      </xdr:blipFill>
      <xdr:spPr>
        <a:xfrm>
          <a:off x="810260" y="65455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7" name="ID_27BD63CCC33246E7A12F74CFF3761CFB"/>
        <xdr:cNvPicPr>
          <a:picLocks noChangeAspect="1"/>
        </xdr:cNvPicPr>
      </xdr:nvPicPr>
      <xdr:blipFill>
        <a:blip r:embed="rId224" r:link="rId2"/>
        <a:stretch>
          <a:fillRect/>
        </a:stretch>
      </xdr:blipFill>
      <xdr:spPr>
        <a:xfrm>
          <a:off x="1007110" y="31115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1" name="ID_C966917CE6834E0581EAF0407C2C2A26" descr="AI漫剧·小帅头像"/>
        <xdr:cNvPicPr>
          <a:picLocks noChangeAspect="1"/>
        </xdr:cNvPicPr>
      </xdr:nvPicPr>
      <xdr:blipFill>
        <a:blip r:embed="rId225" r:link="rId2"/>
        <a:stretch>
          <a:fillRect/>
        </a:stretch>
      </xdr:blipFill>
      <xdr:spPr>
        <a:xfrm>
          <a:off x="1007110" y="3327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7" name="ID_3EE07DE270F746609BB14A3892FE624C"/>
        <xdr:cNvPicPr>
          <a:picLocks noChangeAspect="1"/>
        </xdr:cNvPicPr>
      </xdr:nvPicPr>
      <xdr:blipFill>
        <a:blip r:embed="rId226" r:link="rId2"/>
        <a:stretch>
          <a:fillRect/>
        </a:stretch>
      </xdr:blipFill>
      <xdr:spPr>
        <a:xfrm>
          <a:off x="1007110" y="1803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8" name="ID_D54834740FC64EECBFFABB3FCCFC1770" descr="灵创工坊头像"/>
        <xdr:cNvPicPr>
          <a:picLocks noChangeAspect="1"/>
        </xdr:cNvPicPr>
      </xdr:nvPicPr>
      <xdr:blipFill>
        <a:blip r:embed="rId227" r:link="rId2"/>
        <a:stretch>
          <a:fillRect/>
        </a:stretch>
      </xdr:blipFill>
      <xdr:spPr>
        <a:xfrm>
          <a:off x="1007110" y="939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43" name="ID_96649675CE59436DA7245E1D32815E99" descr="鎏汐头像"/>
        <xdr:cNvPicPr>
          <a:picLocks noChangeAspect="1"/>
        </xdr:cNvPicPr>
      </xdr:nvPicPr>
      <xdr:blipFill>
        <a:blip r:embed="rId228" r:link="rId2"/>
        <a:stretch>
          <a:fillRect/>
        </a:stretch>
      </xdr:blipFill>
      <xdr:spPr>
        <a:xfrm>
          <a:off x="305435" y="304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48" name="ID_F1F54CB2FDFE4338A69669CF45D36083" descr="葡头像"/>
        <xdr:cNvPicPr>
          <a:picLocks noChangeAspect="1"/>
        </xdr:cNvPicPr>
      </xdr:nvPicPr>
      <xdr:blipFill>
        <a:blip r:embed="rId229" r:link="rId2"/>
        <a:stretch>
          <a:fillRect/>
        </a:stretch>
      </xdr:blipFill>
      <xdr:spPr>
        <a:xfrm>
          <a:off x="305435" y="12827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2" name="ID_93AC68952C964151B14109D211C2722B" descr="失控的清明梦头像"/>
        <xdr:cNvPicPr>
          <a:picLocks noChangeAspect="1"/>
        </xdr:cNvPicPr>
      </xdr:nvPicPr>
      <xdr:blipFill>
        <a:blip r:embed="rId230" r:link="rId2"/>
        <a:stretch>
          <a:fillRect/>
        </a:stretch>
      </xdr:blipFill>
      <xdr:spPr>
        <a:xfrm>
          <a:off x="1007110" y="3479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3" name="ID_488FD1DA28CE4AF8B7F90F41104EE933" descr="阮绵绵头像"/>
        <xdr:cNvPicPr>
          <a:picLocks noChangeAspect="1"/>
        </xdr:cNvPicPr>
      </xdr:nvPicPr>
      <xdr:blipFill>
        <a:blip r:embed="rId231" r:link="rId2"/>
        <a:stretch>
          <a:fillRect/>
        </a:stretch>
      </xdr:blipFill>
      <xdr:spPr>
        <a:xfrm>
          <a:off x="1007110" y="2413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8" name="ID_BECADCADE4284D78A20B469774DD54E6" descr="凤雏献计头像"/>
        <xdr:cNvPicPr>
          <a:picLocks noChangeAspect="1"/>
        </xdr:cNvPicPr>
      </xdr:nvPicPr>
      <xdr:blipFill>
        <a:blip r:embed="rId232" r:link="rId2"/>
        <a:stretch>
          <a:fillRect/>
        </a:stretch>
      </xdr:blipFill>
      <xdr:spPr>
        <a:xfrm>
          <a:off x="1007110" y="1854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1" name="ID_2E720280CD684D84BF52B90CCA683723" descr="Luke.头像"/>
        <xdr:cNvPicPr>
          <a:picLocks noChangeAspect="1"/>
        </xdr:cNvPicPr>
      </xdr:nvPicPr>
      <xdr:blipFill>
        <a:blip r:embed="rId233" r:link="rId2"/>
        <a:stretch>
          <a:fillRect/>
        </a:stretch>
      </xdr:blipFill>
      <xdr:spPr>
        <a:xfrm>
          <a:off x="1007110" y="3632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2" name="ID_68EF059F627B44AD83A5B54EBDC5F0E9"/>
        <xdr:cNvPicPr>
          <a:picLocks noChangeAspect="1"/>
        </xdr:cNvPicPr>
      </xdr:nvPicPr>
      <xdr:blipFill>
        <a:blip r:embed="rId234" r:link="rId2"/>
        <a:stretch>
          <a:fillRect/>
        </a:stretch>
      </xdr:blipFill>
      <xdr:spPr>
        <a:xfrm>
          <a:off x="810260" y="6731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5" name="ID_9E7D9D1434ED45DABDAC4409A21A97B2"/>
        <xdr:cNvPicPr>
          <a:picLocks noChangeAspect="1"/>
        </xdr:cNvPicPr>
      </xdr:nvPicPr>
      <xdr:blipFill>
        <a:blip r:embed="rId235" r:link="rId2"/>
        <a:stretch>
          <a:fillRect/>
        </a:stretch>
      </xdr:blipFill>
      <xdr:spPr>
        <a:xfrm>
          <a:off x="1007110" y="35814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8" name="ID_823AF1BDA1B34EF9A8BEDF8C3293D7F5"/>
        <xdr:cNvPicPr>
          <a:picLocks noChangeAspect="1"/>
        </xdr:cNvPicPr>
      </xdr:nvPicPr>
      <xdr:blipFill>
        <a:blip r:embed="rId236" r:link="rId2"/>
        <a:stretch>
          <a:fillRect/>
        </a:stretch>
      </xdr:blipFill>
      <xdr:spPr>
        <a:xfrm>
          <a:off x="1007110" y="35306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7" name="ID_692CB243303A40E6A9B40713F6A1CA1F"/>
        <xdr:cNvPicPr>
          <a:picLocks noChangeAspect="1"/>
        </xdr:cNvPicPr>
      </xdr:nvPicPr>
      <xdr:blipFill>
        <a:blip r:embed="rId237" r:link="rId2"/>
        <a:stretch>
          <a:fillRect/>
        </a:stretch>
      </xdr:blipFill>
      <xdr:spPr>
        <a:xfrm>
          <a:off x="1007110" y="34290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9" name="ID_3E180515AB144A13AC6A0CFDD9779ECC" descr="吕飞头像"/>
        <xdr:cNvPicPr>
          <a:picLocks noChangeAspect="1"/>
        </xdr:cNvPicPr>
      </xdr:nvPicPr>
      <xdr:blipFill>
        <a:blip r:embed="rId238" r:link="rId2"/>
        <a:stretch>
          <a:fillRect/>
        </a:stretch>
      </xdr:blipFill>
      <xdr:spPr>
        <a:xfrm>
          <a:off x="934720" y="59118500"/>
          <a:ext cx="2857500" cy="28575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1" name="ID_B60BE85F0098486FBBDEF8EB25A91272"/>
        <xdr:cNvPicPr>
          <a:picLocks noChangeAspect="1"/>
        </xdr:cNvPicPr>
      </xdr:nvPicPr>
      <xdr:blipFill>
        <a:blip r:embed="rId239" r:link="rId2"/>
        <a:stretch>
          <a:fillRect/>
        </a:stretch>
      </xdr:blipFill>
      <xdr:spPr>
        <a:xfrm>
          <a:off x="1007110" y="6858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3" name="ID_FB5222EE25E0479B82AD19CA6555663E"/>
        <xdr:cNvPicPr>
          <a:picLocks noChangeAspect="1"/>
        </xdr:cNvPicPr>
      </xdr:nvPicPr>
      <xdr:blipFill>
        <a:blip r:embed="rId240" r:link="rId2"/>
        <a:stretch>
          <a:fillRect/>
        </a:stretch>
      </xdr:blipFill>
      <xdr:spPr>
        <a:xfrm>
          <a:off x="1007110" y="29210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5" name="ID_E3A6DA93EEBA4A94A6A4450BCD509565"/>
        <xdr:cNvPicPr>
          <a:picLocks noChangeAspect="1"/>
        </xdr:cNvPicPr>
      </xdr:nvPicPr>
      <xdr:blipFill>
        <a:blip r:embed="rId241" r:link="rId2"/>
        <a:stretch>
          <a:fillRect/>
        </a:stretch>
      </xdr:blipFill>
      <xdr:spPr>
        <a:xfrm>
          <a:off x="1008380" y="44704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6" name="ID_1083F0A5B2F0468085B70D508551B46A" descr="斯坦茜头像"/>
        <xdr:cNvPicPr>
          <a:picLocks noChangeAspect="1"/>
        </xdr:cNvPicPr>
      </xdr:nvPicPr>
      <xdr:blipFill>
        <a:blip r:embed="rId242" r:link="rId2"/>
        <a:stretch>
          <a:fillRect/>
        </a:stretch>
      </xdr:blipFill>
      <xdr:spPr>
        <a:xfrm>
          <a:off x="1007110" y="381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12" name="ID_7E12B098D69341418AAD3F594F1E65FD" descr="听山海头像"/>
        <xdr:cNvPicPr>
          <a:picLocks noChangeAspect="1"/>
        </xdr:cNvPicPr>
      </xdr:nvPicPr>
      <xdr:blipFill>
        <a:blip r:embed="rId243" r:link="rId2"/>
        <a:stretch>
          <a:fillRect/>
        </a:stretch>
      </xdr:blipFill>
      <xdr:spPr>
        <a:xfrm>
          <a:off x="1007110" y="3835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0" name="ID_D9FF15F2C4A548F7BAD6F5A01C347C7D" descr="鹤知头像"/>
        <xdr:cNvPicPr>
          <a:picLocks noChangeAspect="1"/>
        </xdr:cNvPicPr>
      </xdr:nvPicPr>
      <xdr:blipFill>
        <a:blip r:embed="rId244" r:link="rId2"/>
        <a:stretch>
          <a:fillRect/>
        </a:stretch>
      </xdr:blipFill>
      <xdr:spPr>
        <a:xfrm>
          <a:off x="1007110" y="3886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4" name="ID_EA81B675FA3F41E78266B93A256FFC9D"/>
        <xdr:cNvPicPr>
          <a:picLocks noChangeAspect="1"/>
        </xdr:cNvPicPr>
      </xdr:nvPicPr>
      <xdr:blipFill>
        <a:blip r:embed="rId245" r:link="rId2"/>
        <a:stretch>
          <a:fillRect/>
        </a:stretch>
      </xdr:blipFill>
      <xdr:spPr>
        <a:xfrm>
          <a:off x="1007110" y="40386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8" name="ID_A5C1128F7B304FB49BD874546E01637F"/>
        <xdr:cNvPicPr>
          <a:picLocks noChangeAspect="1"/>
        </xdr:cNvPicPr>
      </xdr:nvPicPr>
      <xdr:blipFill>
        <a:blip r:embed="rId246" r:link="rId2"/>
        <a:stretch>
          <a:fillRect/>
        </a:stretch>
      </xdr:blipFill>
      <xdr:spPr>
        <a:xfrm>
          <a:off x="1007110" y="32258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33" name="ID_C2135D395F394249864A2AE9D0A67218"/>
        <xdr:cNvPicPr>
          <a:picLocks noChangeAspect="1"/>
        </xdr:cNvPicPr>
      </xdr:nvPicPr>
      <xdr:blipFill>
        <a:blip r:embed="rId247" r:link="rId2"/>
        <a:stretch>
          <a:fillRect/>
        </a:stretch>
      </xdr:blipFill>
      <xdr:spPr>
        <a:xfrm>
          <a:off x="1008380" y="19939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49" name="ID_0B4F6AB8170C414CB15A6DE0858DBE8B"/>
        <xdr:cNvPicPr>
          <a:picLocks noChangeAspect="1"/>
        </xdr:cNvPicPr>
      </xdr:nvPicPr>
      <xdr:blipFill>
        <a:blip r:embed="rId248" r:link="rId2"/>
        <a:stretch>
          <a:fillRect/>
        </a:stretch>
      </xdr:blipFill>
      <xdr:spPr>
        <a:xfrm>
          <a:off x="1008380" y="21005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3" name="ID_4FD4F611889F4A54AA250132AA4B9496"/>
        <xdr:cNvPicPr>
          <a:picLocks noChangeAspect="1"/>
        </xdr:cNvPicPr>
      </xdr:nvPicPr>
      <xdr:blipFill>
        <a:blip r:embed="rId249" r:link="rId2"/>
        <a:stretch>
          <a:fillRect/>
        </a:stretch>
      </xdr:blipFill>
      <xdr:spPr>
        <a:xfrm>
          <a:off x="1008380" y="2260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4" name="ID_04CD8033534D4585A28D2ED6B752152A"/>
        <xdr:cNvPicPr>
          <a:picLocks noChangeAspect="1"/>
        </xdr:cNvPicPr>
      </xdr:nvPicPr>
      <xdr:blipFill>
        <a:blip r:embed="rId250" r:link="rId2"/>
        <a:stretch>
          <a:fillRect/>
        </a:stretch>
      </xdr:blipFill>
      <xdr:spPr>
        <a:xfrm>
          <a:off x="1008380" y="231394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5" name="ID_3DF2F93B03CA44B18EEA535E2EFDD161"/>
        <xdr:cNvPicPr>
          <a:picLocks noChangeAspect="1"/>
        </xdr:cNvPicPr>
      </xdr:nvPicPr>
      <xdr:blipFill>
        <a:blip r:embed="rId251" r:link="rId2"/>
        <a:stretch>
          <a:fillRect/>
        </a:stretch>
      </xdr:blipFill>
      <xdr:spPr>
        <a:xfrm>
          <a:off x="1008380" y="23672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7" name="ID_71A3CAB9531E423090C941BD7A434382"/>
        <xdr:cNvPicPr>
          <a:picLocks noChangeAspect="1"/>
        </xdr:cNvPicPr>
      </xdr:nvPicPr>
      <xdr:blipFill>
        <a:blip r:embed="rId252" r:link="rId2"/>
        <a:stretch>
          <a:fillRect/>
        </a:stretch>
      </xdr:blipFill>
      <xdr:spPr>
        <a:xfrm>
          <a:off x="1008380" y="247396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1" name="ID_353FB73F4B3444B0B1F40671AA982D40"/>
        <xdr:cNvPicPr>
          <a:picLocks noChangeAspect="1"/>
        </xdr:cNvPicPr>
      </xdr:nvPicPr>
      <xdr:blipFill>
        <a:blip r:embed="rId253" r:link="rId2"/>
        <a:stretch>
          <a:fillRect/>
        </a:stretch>
      </xdr:blipFill>
      <xdr:spPr>
        <a:xfrm>
          <a:off x="1008380" y="258064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2" name="ID_16424EA5DDFB4849B848D8BE263EC28C"/>
        <xdr:cNvPicPr>
          <a:picLocks noChangeAspect="1"/>
        </xdr:cNvPicPr>
      </xdr:nvPicPr>
      <xdr:blipFill>
        <a:blip r:embed="rId254" r:link="rId2"/>
        <a:stretch>
          <a:fillRect/>
        </a:stretch>
      </xdr:blipFill>
      <xdr:spPr>
        <a:xfrm>
          <a:off x="1008380" y="26339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4" name="ID_937364376A4246B6BFEE61DCD0C53463"/>
        <xdr:cNvPicPr>
          <a:picLocks noChangeAspect="1"/>
        </xdr:cNvPicPr>
      </xdr:nvPicPr>
      <xdr:blipFill>
        <a:blip r:embed="rId255" r:link="rId2"/>
        <a:stretch>
          <a:fillRect/>
        </a:stretch>
      </xdr:blipFill>
      <xdr:spPr>
        <a:xfrm>
          <a:off x="1008380" y="274066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5" name="ID_5F0C435E053542AB9BD16FE634298A3F"/>
        <xdr:cNvPicPr>
          <a:picLocks noChangeAspect="1"/>
        </xdr:cNvPicPr>
      </xdr:nvPicPr>
      <xdr:blipFill>
        <a:blip r:embed="rId256" r:link="rId2"/>
        <a:stretch>
          <a:fillRect/>
        </a:stretch>
      </xdr:blipFill>
      <xdr:spPr>
        <a:xfrm>
          <a:off x="1008380" y="2794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6" name="ID_8ADAC96D83C94ABF964A2DFB467DFE0F"/>
        <xdr:cNvPicPr>
          <a:picLocks noChangeAspect="1"/>
        </xdr:cNvPicPr>
      </xdr:nvPicPr>
      <xdr:blipFill>
        <a:blip r:embed="rId257" r:link="rId2"/>
        <a:stretch>
          <a:fillRect/>
        </a:stretch>
      </xdr:blipFill>
      <xdr:spPr>
        <a:xfrm>
          <a:off x="1008380" y="284734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7" name="ID_3900DB5ABC0D4457A0C38EEEC07D8FE9"/>
        <xdr:cNvPicPr>
          <a:picLocks noChangeAspect="1"/>
        </xdr:cNvPicPr>
      </xdr:nvPicPr>
      <xdr:blipFill>
        <a:blip r:embed="rId258" r:link="rId2"/>
        <a:stretch>
          <a:fillRect/>
        </a:stretch>
      </xdr:blipFill>
      <xdr:spPr>
        <a:xfrm>
          <a:off x="1008380" y="29006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9" name="ID_960684B7D04A42D991E0345DF2DB2B31"/>
        <xdr:cNvPicPr>
          <a:picLocks noChangeAspect="1"/>
        </xdr:cNvPicPr>
      </xdr:nvPicPr>
      <xdr:blipFill>
        <a:blip r:embed="rId259" r:link="rId2"/>
        <a:stretch>
          <a:fillRect/>
        </a:stretch>
      </xdr:blipFill>
      <xdr:spPr>
        <a:xfrm>
          <a:off x="1008380" y="300736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0" name="ID_0E561AD855234586B9889C3E518A5B2F"/>
        <xdr:cNvPicPr>
          <a:picLocks noChangeAspect="1"/>
        </xdr:cNvPicPr>
      </xdr:nvPicPr>
      <xdr:blipFill>
        <a:blip r:embed="rId260" r:link="rId2"/>
        <a:stretch>
          <a:fillRect/>
        </a:stretch>
      </xdr:blipFill>
      <xdr:spPr>
        <a:xfrm>
          <a:off x="1008380" y="30607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1" name="ID_3BF2B574B9B7413395EE8350D27699DE"/>
        <xdr:cNvPicPr>
          <a:picLocks noChangeAspect="1"/>
        </xdr:cNvPicPr>
      </xdr:nvPicPr>
      <xdr:blipFill>
        <a:blip r:embed="rId261" r:link="rId2"/>
        <a:stretch>
          <a:fillRect/>
        </a:stretch>
      </xdr:blipFill>
      <xdr:spPr>
        <a:xfrm>
          <a:off x="1008380" y="311404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2" name="ID_74B1BB739D1A491A8920BB71A15D7D49"/>
        <xdr:cNvPicPr>
          <a:picLocks noChangeAspect="1"/>
        </xdr:cNvPicPr>
      </xdr:nvPicPr>
      <xdr:blipFill>
        <a:blip r:embed="rId262" r:link="rId2"/>
        <a:stretch>
          <a:fillRect/>
        </a:stretch>
      </xdr:blipFill>
      <xdr:spPr>
        <a:xfrm>
          <a:off x="1008380" y="31673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3" name="ID_7117A21435BB4A59AC7D672EBC1EDE4F"/>
        <xdr:cNvPicPr>
          <a:picLocks noChangeAspect="1"/>
        </xdr:cNvPicPr>
      </xdr:nvPicPr>
      <xdr:blipFill>
        <a:blip r:embed="rId263" r:link="rId2"/>
        <a:stretch>
          <a:fillRect/>
        </a:stretch>
      </xdr:blipFill>
      <xdr:spPr>
        <a:xfrm>
          <a:off x="1008380" y="322072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4" name="ID_5452359CE61B47CFA87E56BDA5596CC9"/>
        <xdr:cNvPicPr>
          <a:picLocks noChangeAspect="1"/>
        </xdr:cNvPicPr>
      </xdr:nvPicPr>
      <xdr:blipFill>
        <a:blip r:embed="rId264" r:link="rId2"/>
        <a:stretch>
          <a:fillRect/>
        </a:stretch>
      </xdr:blipFill>
      <xdr:spPr>
        <a:xfrm>
          <a:off x="1008380" y="327406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5" name="ID_6ADD290A38304A2BA68C97FCF1C3F473"/>
        <xdr:cNvPicPr>
          <a:picLocks noChangeAspect="1"/>
        </xdr:cNvPicPr>
      </xdr:nvPicPr>
      <xdr:blipFill>
        <a:blip r:embed="rId265" r:link="rId2"/>
        <a:stretch>
          <a:fillRect/>
        </a:stretch>
      </xdr:blipFill>
      <xdr:spPr>
        <a:xfrm>
          <a:off x="1008380" y="3327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6" name="ID_14E8DD271AE44E86AAB4ED8D4396E758"/>
        <xdr:cNvPicPr>
          <a:picLocks noChangeAspect="1"/>
        </xdr:cNvPicPr>
      </xdr:nvPicPr>
      <xdr:blipFill>
        <a:blip r:embed="rId266" r:link="rId2"/>
        <a:stretch>
          <a:fillRect/>
        </a:stretch>
      </xdr:blipFill>
      <xdr:spPr>
        <a:xfrm>
          <a:off x="1007110" y="6858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7" name="ID_A1909A3EB186449CB4838A717F54497A"/>
        <xdr:cNvPicPr>
          <a:picLocks noChangeAspect="1"/>
        </xdr:cNvPicPr>
      </xdr:nvPicPr>
      <xdr:blipFill>
        <a:blip r:embed="rId267" r:link="rId2"/>
        <a:stretch>
          <a:fillRect/>
        </a:stretch>
      </xdr:blipFill>
      <xdr:spPr>
        <a:xfrm>
          <a:off x="1007110" y="27686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8" name="ID_C06285E214BD4CC4BD507668C4FA9FF9"/>
        <xdr:cNvPicPr>
          <a:picLocks noChangeAspect="1"/>
        </xdr:cNvPicPr>
      </xdr:nvPicPr>
      <xdr:blipFill>
        <a:blip r:embed="rId268" r:link="rId2"/>
        <a:stretch>
          <a:fillRect/>
        </a:stretch>
      </xdr:blipFill>
      <xdr:spPr>
        <a:xfrm>
          <a:off x="1007110" y="42926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9" name="ID_8EBB1D59E79A49B5B7AE197C7DAED6A2" descr="颜良文丑Jackie头像"/>
        <xdr:cNvPicPr>
          <a:picLocks noChangeAspect="1"/>
        </xdr:cNvPicPr>
      </xdr:nvPicPr>
      <xdr:blipFill>
        <a:blip r:embed="rId269" r:link="rId2"/>
        <a:stretch>
          <a:fillRect/>
        </a:stretch>
      </xdr:blipFill>
      <xdr:spPr>
        <a:xfrm>
          <a:off x="1007110" y="3632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0" name="ID_DC38CA944A474009B414F9D40D10B1E8" descr="铄光AIGC头像"/>
        <xdr:cNvPicPr>
          <a:picLocks noChangeAspect="1"/>
        </xdr:cNvPicPr>
      </xdr:nvPicPr>
      <xdr:blipFill>
        <a:blip r:embed="rId270" r:link="rId2"/>
        <a:stretch>
          <a:fillRect/>
        </a:stretch>
      </xdr:blipFill>
      <xdr:spPr>
        <a:xfrm>
          <a:off x="1007110" y="3683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1" name="ID_86A514AC1119486EB1E1E4F12419EEE2"/>
        <xdr:cNvPicPr>
          <a:picLocks noChangeAspect="1"/>
        </xdr:cNvPicPr>
      </xdr:nvPicPr>
      <xdr:blipFill>
        <a:blip r:embed="rId271" r:link="rId2"/>
        <a:stretch>
          <a:fillRect/>
        </a:stretch>
      </xdr:blipFill>
      <xdr:spPr>
        <a:xfrm>
          <a:off x="1007110" y="41402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2" name="ID_EF26D4AD8B6648768EC8A29C59E31C8A"/>
        <xdr:cNvPicPr>
          <a:picLocks noChangeAspect="1"/>
        </xdr:cNvPicPr>
      </xdr:nvPicPr>
      <xdr:blipFill>
        <a:blip r:embed="rId272" r:link="rId2"/>
        <a:stretch>
          <a:fillRect/>
        </a:stretch>
      </xdr:blipFill>
      <xdr:spPr>
        <a:xfrm>
          <a:off x="1008380" y="19939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3" name="ID_A706216DBB764C8585FE88684B797CA2" descr="婆罗门特头像"/>
        <xdr:cNvPicPr>
          <a:picLocks noChangeAspect="1"/>
        </xdr:cNvPicPr>
      </xdr:nvPicPr>
      <xdr:blipFill>
        <a:blip r:embed="rId273" r:link="rId2"/>
        <a:stretch>
          <a:fillRect/>
        </a:stretch>
      </xdr:blipFill>
      <xdr:spPr>
        <a:xfrm>
          <a:off x="1007110" y="4546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4" name="ID_1E111290BFE940E381FF467B010B04C4" descr="科技AI纪源头像"/>
        <xdr:cNvPicPr>
          <a:picLocks noChangeAspect="1"/>
        </xdr:cNvPicPr>
      </xdr:nvPicPr>
      <xdr:blipFill>
        <a:blip r:embed="rId274" r:link="rId2"/>
        <a:stretch>
          <a:fillRect/>
        </a:stretch>
      </xdr:blipFill>
      <xdr:spPr>
        <a:xfrm>
          <a:off x="1007110" y="1041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6" name="ID_C79FFA4917284069A61B6CFD761E78CC"/>
        <xdr:cNvPicPr>
          <a:picLocks noChangeAspect="1"/>
        </xdr:cNvPicPr>
      </xdr:nvPicPr>
      <xdr:blipFill>
        <a:blip r:embed="rId275" r:link="rId2"/>
        <a:stretch>
          <a:fillRect/>
        </a:stretch>
      </xdr:blipFill>
      <xdr:spPr>
        <a:xfrm>
          <a:off x="1007110" y="3302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5" name="ID_52B7765ECB614D628FF89AB1A4BD5719"/>
        <xdr:cNvPicPr>
          <a:picLocks noChangeAspect="1"/>
        </xdr:cNvPicPr>
      </xdr:nvPicPr>
      <xdr:blipFill>
        <a:blip r:embed="rId276" r:link="rId2"/>
        <a:stretch>
          <a:fillRect/>
        </a:stretch>
      </xdr:blipFill>
      <xdr:spPr>
        <a:xfrm>
          <a:off x="1007110" y="74930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3" name="ID_80C9861D17B845F1B0C724F2DB726586"/>
        <xdr:cNvPicPr>
          <a:picLocks noChangeAspect="1"/>
        </xdr:cNvPicPr>
      </xdr:nvPicPr>
      <xdr:blipFill>
        <a:blip r:embed="rId277" r:link="rId2"/>
        <a:stretch>
          <a:fillRect/>
        </a:stretch>
      </xdr:blipFill>
      <xdr:spPr>
        <a:xfrm>
          <a:off x="1007110" y="184785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6" name="ID_6EED26D1D1F945F4A44861C5D5DE0F56"/>
        <xdr:cNvPicPr>
          <a:picLocks noChangeAspect="1"/>
        </xdr:cNvPicPr>
      </xdr:nvPicPr>
      <xdr:blipFill>
        <a:blip r:embed="rId278" r:link="rId2"/>
        <a:stretch>
          <a:fillRect/>
        </a:stretch>
      </xdr:blipFill>
      <xdr:spPr>
        <a:xfrm>
          <a:off x="810260" y="6731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7" name="ID_9BC8E1AD0E474850AA97B06B94FC4209"/>
        <xdr:cNvPicPr>
          <a:picLocks noChangeAspect="1"/>
        </xdr:cNvPicPr>
      </xdr:nvPicPr>
      <xdr:blipFill>
        <a:blip r:embed="rId279" r:link="rId2"/>
        <a:stretch>
          <a:fillRect/>
        </a:stretch>
      </xdr:blipFill>
      <xdr:spPr>
        <a:xfrm>
          <a:off x="810260" y="12115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" name="ID_91943693CCF84324B1E96315F86D2779" descr="AI涛口秀头像"/>
        <xdr:cNvPicPr>
          <a:picLocks noChangeAspect="1"/>
        </xdr:cNvPicPr>
      </xdr:nvPicPr>
      <xdr:blipFill>
        <a:blip r:embed="rId280" r:link="rId2"/>
        <a:stretch>
          <a:fillRect/>
        </a:stretch>
      </xdr:blipFill>
      <xdr:spPr>
        <a:xfrm>
          <a:off x="1007110" y="3479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1" name="ID_B0410C5160964F0495092F18FADD9BD4" descr="小郭导头像"/>
        <xdr:cNvPicPr>
          <a:picLocks noChangeAspect="1"/>
        </xdr:cNvPicPr>
      </xdr:nvPicPr>
      <xdr:blipFill>
        <a:blip r:embed="rId281" r:link="rId2"/>
        <a:stretch>
          <a:fillRect/>
        </a:stretch>
      </xdr:blipFill>
      <xdr:spPr>
        <a:xfrm>
          <a:off x="1007110" y="533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2" name="ID_6BB536AF45EE40EB8F4593983A66425A"/>
        <xdr:cNvPicPr>
          <a:picLocks noChangeAspect="1"/>
        </xdr:cNvPicPr>
      </xdr:nvPicPr>
      <xdr:blipFill>
        <a:blip r:embed="rId282" r:link="rId2"/>
        <a:stretch>
          <a:fillRect/>
        </a:stretch>
      </xdr:blipFill>
      <xdr:spPr>
        <a:xfrm>
          <a:off x="1163320" y="124714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7" name="ID_B11BEFF833284DD6A9C6BA2CA94F3444"/>
        <xdr:cNvPicPr>
          <a:picLocks noChangeAspect="1"/>
        </xdr:cNvPicPr>
      </xdr:nvPicPr>
      <xdr:blipFill>
        <a:blip r:embed="rId283" r:link="rId2"/>
        <a:stretch>
          <a:fillRect/>
        </a:stretch>
      </xdr:blipFill>
      <xdr:spPr>
        <a:xfrm>
          <a:off x="1163320" y="24206200"/>
          <a:ext cx="1905000" cy="1905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9" name="ID_492D5B0B6100411BBD2C42FD7C66D947"/>
        <xdr:cNvPicPr>
          <a:picLocks noChangeAspect="1"/>
        </xdr:cNvPicPr>
      </xdr:nvPicPr>
      <xdr:blipFill>
        <a:blip r:embed="rId284" r:link="rId2"/>
        <a:stretch>
          <a:fillRect/>
        </a:stretch>
      </xdr:blipFill>
      <xdr:spPr>
        <a:xfrm>
          <a:off x="1008380" y="268732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2" name="ID_D4CFADA49A514AA297A91AF3D4FBF30A" descr="喵小橘将军头像"/>
        <xdr:cNvPicPr>
          <a:picLocks noChangeAspect="1"/>
        </xdr:cNvPicPr>
      </xdr:nvPicPr>
      <xdr:blipFill>
        <a:blip r:embed="rId285" r:link="rId2"/>
        <a:stretch>
          <a:fillRect/>
        </a:stretch>
      </xdr:blipFill>
      <xdr:spPr>
        <a:xfrm>
          <a:off x="1007110" y="3022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3" name="ID_890B269870654366A75BCBFC598E7183" descr="翰游纪AI头像"/>
        <xdr:cNvPicPr>
          <a:picLocks noChangeAspect="1"/>
        </xdr:cNvPicPr>
      </xdr:nvPicPr>
      <xdr:blipFill>
        <a:blip r:embed="rId286" r:link="rId2"/>
        <a:stretch>
          <a:fillRect/>
        </a:stretch>
      </xdr:blipFill>
      <xdr:spPr>
        <a:xfrm>
          <a:off x="1007110" y="1244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6" name="ID_C3C8477463F44C40A863061847A4B5A4"/>
        <xdr:cNvPicPr>
          <a:picLocks noChangeAspect="1"/>
        </xdr:cNvPicPr>
      </xdr:nvPicPr>
      <xdr:blipFill>
        <a:blip r:embed="rId287" r:link="rId2"/>
        <a:stretch>
          <a:fillRect/>
        </a:stretch>
      </xdr:blipFill>
      <xdr:spPr>
        <a:xfrm>
          <a:off x="1007110" y="635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54" name="ID_C2B0FACCF11146CFAC93419E3E5B18F9"/>
        <xdr:cNvPicPr>
          <a:picLocks noChangeAspect="1"/>
        </xdr:cNvPicPr>
      </xdr:nvPicPr>
      <xdr:blipFill>
        <a:blip r:embed="rId288" r:link="rId2"/>
        <a:stretch>
          <a:fillRect/>
        </a:stretch>
      </xdr:blipFill>
      <xdr:spPr>
        <a:xfrm>
          <a:off x="1007110" y="6858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6" name="ID_779D035EED7C4DE0B7958592D46BF368"/>
        <xdr:cNvPicPr>
          <a:picLocks noChangeAspect="1"/>
        </xdr:cNvPicPr>
      </xdr:nvPicPr>
      <xdr:blipFill>
        <a:blip r:embed="rId289" r:link="rId2"/>
        <a:stretch>
          <a:fillRect/>
        </a:stretch>
      </xdr:blipFill>
      <xdr:spPr>
        <a:xfrm>
          <a:off x="1007110" y="5842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1" name="ID_B7244D3686CD453A92B4F7D90AE1527E"/>
        <xdr:cNvPicPr>
          <a:picLocks noChangeAspect="1"/>
        </xdr:cNvPicPr>
      </xdr:nvPicPr>
      <xdr:blipFill>
        <a:blip r:embed="rId290" r:link="rId2"/>
        <a:stretch>
          <a:fillRect/>
        </a:stretch>
      </xdr:blipFill>
      <xdr:spPr>
        <a:xfrm>
          <a:off x="1007110" y="5334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7" name="ID_F8E768C2126D4AD59C735BA0237CA518"/>
        <xdr:cNvPicPr>
          <a:picLocks noChangeAspect="1"/>
        </xdr:cNvPicPr>
      </xdr:nvPicPr>
      <xdr:blipFill>
        <a:blip r:embed="rId291" r:link="rId2"/>
        <a:stretch>
          <a:fillRect/>
        </a:stretch>
      </xdr:blipFill>
      <xdr:spPr>
        <a:xfrm>
          <a:off x="1007110" y="482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2" name="ID_1928EB95149F4B5CBE0981B96DA7FEA5"/>
        <xdr:cNvPicPr>
          <a:picLocks noChangeAspect="1"/>
        </xdr:cNvPicPr>
      </xdr:nvPicPr>
      <xdr:blipFill>
        <a:blip r:embed="rId292" r:link="rId2"/>
        <a:stretch>
          <a:fillRect/>
        </a:stretch>
      </xdr:blipFill>
      <xdr:spPr>
        <a:xfrm>
          <a:off x="1007110" y="29718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7" name="ID_9633095383234D1A90E3ABF7E4414783"/>
        <xdr:cNvPicPr>
          <a:picLocks noChangeAspect="1"/>
        </xdr:cNvPicPr>
      </xdr:nvPicPr>
      <xdr:blipFill>
        <a:blip r:embed="rId293" r:link="rId2"/>
        <a:stretch>
          <a:fillRect/>
        </a:stretch>
      </xdr:blipFill>
      <xdr:spPr>
        <a:xfrm>
          <a:off x="1007110" y="16002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1" name="ID_C913DA2056BB468D8309AD48173EA0E0"/>
        <xdr:cNvPicPr>
          <a:picLocks noChangeAspect="1"/>
        </xdr:cNvPicPr>
      </xdr:nvPicPr>
      <xdr:blipFill>
        <a:blip r:embed="rId294" r:link="rId2"/>
        <a:stretch>
          <a:fillRect/>
        </a:stretch>
      </xdr:blipFill>
      <xdr:spPr>
        <a:xfrm>
          <a:off x="1007110" y="1651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4" name="ID_5391CE980D3047BB8D7597DC58503873"/>
        <xdr:cNvPicPr>
          <a:picLocks noChangeAspect="1"/>
        </xdr:cNvPicPr>
      </xdr:nvPicPr>
      <xdr:blipFill>
        <a:blip r:embed="rId295" r:link="rId2"/>
        <a:stretch>
          <a:fillRect/>
        </a:stretch>
      </xdr:blipFill>
      <xdr:spPr>
        <a:xfrm>
          <a:off x="1007110" y="4038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0" name="ID_68B46AAA406E483694D20D8E0739EE88"/>
        <xdr:cNvPicPr>
          <a:picLocks noChangeAspect="1"/>
        </xdr:cNvPicPr>
      </xdr:nvPicPr>
      <xdr:blipFill>
        <a:blip r:embed="rId296" r:link="rId2"/>
        <a:stretch>
          <a:fillRect/>
        </a:stretch>
      </xdr:blipFill>
      <xdr:spPr>
        <a:xfrm>
          <a:off x="1007110" y="1752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5" name="ID_6CF1AA80A7D746ADA16EB55CFD6D9030" descr="设计师HU头像"/>
        <xdr:cNvPicPr>
          <a:picLocks noChangeAspect="1"/>
        </xdr:cNvPicPr>
      </xdr:nvPicPr>
      <xdr:blipFill>
        <a:blip r:embed="rId297" r:link="rId2"/>
        <a:stretch>
          <a:fillRect/>
        </a:stretch>
      </xdr:blipFill>
      <xdr:spPr>
        <a:xfrm>
          <a:off x="1007110" y="3378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19" name="ID_F47F3246C73642B5A0A4DA4CA63585CE"/>
        <xdr:cNvPicPr>
          <a:picLocks noChangeAspect="1"/>
        </xdr:cNvPicPr>
      </xdr:nvPicPr>
      <xdr:blipFill>
        <a:blip r:embed="rId298" r:link="rId2"/>
        <a:stretch>
          <a:fillRect/>
        </a:stretch>
      </xdr:blipFill>
      <xdr:spPr>
        <a:xfrm>
          <a:off x="1008380" y="28702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30" name="ID_7CD5AC4B223D40048DED1DC9DD3962F8"/>
        <xdr:cNvPicPr>
          <a:picLocks noChangeAspect="1"/>
        </xdr:cNvPicPr>
      </xdr:nvPicPr>
      <xdr:blipFill>
        <a:blip r:embed="rId299" r:link="rId2"/>
        <a:stretch>
          <a:fillRect/>
        </a:stretch>
      </xdr:blipFill>
      <xdr:spPr>
        <a:xfrm>
          <a:off x="1007110" y="1244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44" name="ID_DDB3EC1A580F46119FC02CB6EBD8ED1D" descr="拾光故事馆头像"/>
        <xdr:cNvPicPr>
          <a:picLocks noChangeAspect="1"/>
        </xdr:cNvPicPr>
      </xdr:nvPicPr>
      <xdr:blipFill>
        <a:blip r:embed="rId300" r:link="rId2"/>
        <a:stretch>
          <a:fillRect/>
        </a:stretch>
      </xdr:blipFill>
      <xdr:spPr>
        <a:xfrm>
          <a:off x="1007110" y="3784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1" name="ID_587EC0582BDA4CD79675ECD0B6368621"/>
        <xdr:cNvPicPr>
          <a:picLocks noChangeAspect="1"/>
        </xdr:cNvPicPr>
      </xdr:nvPicPr>
      <xdr:blipFill>
        <a:blip r:embed="rId301" r:link="rId2"/>
        <a:stretch>
          <a:fillRect/>
        </a:stretch>
      </xdr:blipFill>
      <xdr:spPr>
        <a:xfrm>
          <a:off x="1007110" y="18542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6" name="ID_EA80000B15494E9A820338D9FCE2C1CB" descr="LuxMink头像"/>
        <xdr:cNvPicPr>
          <a:picLocks noChangeAspect="1"/>
        </xdr:cNvPicPr>
      </xdr:nvPicPr>
      <xdr:blipFill>
        <a:blip r:embed="rId302" r:link="rId2"/>
        <a:stretch>
          <a:fillRect/>
        </a:stretch>
      </xdr:blipFill>
      <xdr:spPr>
        <a:xfrm>
          <a:off x="1007110" y="2413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59" name="ID_3ED4B34E37F643728673799238C59D91" descr="灵悦睡不醒头像"/>
        <xdr:cNvPicPr>
          <a:picLocks noChangeAspect="1"/>
        </xdr:cNvPicPr>
      </xdr:nvPicPr>
      <xdr:blipFill>
        <a:blip r:embed="rId303" r:link="rId2"/>
        <a:stretch>
          <a:fillRect/>
        </a:stretch>
      </xdr:blipFill>
      <xdr:spPr>
        <a:xfrm>
          <a:off x="1007110" y="3581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63" name="ID_F8FCC526B01848B49DD020EB9D0EFD10" descr="边牧李小舞🐶头像"/>
        <xdr:cNvPicPr>
          <a:picLocks noChangeAspect="1"/>
        </xdr:cNvPicPr>
      </xdr:nvPicPr>
      <xdr:blipFill>
        <a:blip r:embed="rId304" r:link="rId2"/>
        <a:stretch>
          <a:fillRect/>
        </a:stretch>
      </xdr:blipFill>
      <xdr:spPr>
        <a:xfrm>
          <a:off x="1007110" y="3733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89" name="ID_407C09956BDE4C6FB997FB8DA34B20F4" descr="AI多罗诺斯头像"/>
        <xdr:cNvPicPr>
          <a:picLocks noChangeAspect="1"/>
        </xdr:cNvPicPr>
      </xdr:nvPicPr>
      <xdr:blipFill>
        <a:blip r:embed="rId305" r:link="rId2"/>
        <a:stretch>
          <a:fillRect/>
        </a:stretch>
      </xdr:blipFill>
      <xdr:spPr>
        <a:xfrm>
          <a:off x="1007110" y="1955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0" name="ID_AEEBD398DD4344C2885614D654072F9B"/>
        <xdr:cNvPicPr>
          <a:picLocks noChangeAspect="1"/>
        </xdr:cNvPicPr>
      </xdr:nvPicPr>
      <xdr:blipFill>
        <a:blip r:embed="rId306" r:link="rId2"/>
        <a:stretch>
          <a:fillRect/>
        </a:stretch>
      </xdr:blipFill>
      <xdr:spPr>
        <a:xfrm>
          <a:off x="1007110" y="44958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1" name="ID_C52D2B4F36EE4B968CB796C656BA5F48"/>
        <xdr:cNvPicPr>
          <a:picLocks noChangeAspect="1"/>
        </xdr:cNvPicPr>
      </xdr:nvPicPr>
      <xdr:blipFill>
        <a:blip r:embed="rId307" r:link="rId2"/>
        <a:stretch>
          <a:fillRect/>
        </a:stretch>
      </xdr:blipFill>
      <xdr:spPr>
        <a:xfrm>
          <a:off x="1007110" y="16002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" name="ID_CE6845BA847A47158AA9FBE7074AF451"/>
        <xdr:cNvPicPr>
          <a:picLocks noChangeAspect="1"/>
        </xdr:cNvPicPr>
      </xdr:nvPicPr>
      <xdr:blipFill>
        <a:blip r:embed="rId308" r:link="rId2"/>
        <a:stretch>
          <a:fillRect/>
        </a:stretch>
      </xdr:blipFill>
      <xdr:spPr>
        <a:xfrm>
          <a:off x="810260" y="232283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70" name="ID_E9DAA817F0D64338A0016C203B549EFE" descr="煎饼头像"/>
        <xdr:cNvPicPr>
          <a:picLocks noChangeAspect="1"/>
        </xdr:cNvPicPr>
      </xdr:nvPicPr>
      <xdr:blipFill>
        <a:blip r:embed="rId309" r:link="rId2"/>
        <a:stretch>
          <a:fillRect/>
        </a:stretch>
      </xdr:blipFill>
      <xdr:spPr>
        <a:xfrm>
          <a:off x="1007110" y="2057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9" name="ID_DF734EB8DE864601B9FC007B0EE4FF24" descr="鲁不班.will头像"/>
        <xdr:cNvPicPr>
          <a:picLocks noChangeAspect="1"/>
        </xdr:cNvPicPr>
      </xdr:nvPicPr>
      <xdr:blipFill>
        <a:blip r:embed="rId310" r:link="rId2"/>
        <a:stretch>
          <a:fillRect/>
        </a:stretch>
      </xdr:blipFill>
      <xdr:spPr>
        <a:xfrm>
          <a:off x="1007110" y="2108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2" name="ID_FB942B93444443D7884D230561D4290D" descr="乖乖橘萝贝头像"/>
        <xdr:cNvPicPr>
          <a:picLocks noChangeAspect="1"/>
        </xdr:cNvPicPr>
      </xdr:nvPicPr>
      <xdr:blipFill>
        <a:blip r:embed="rId311" r:link="rId2"/>
        <a:stretch>
          <a:fillRect/>
        </a:stretch>
      </xdr:blipFill>
      <xdr:spPr>
        <a:xfrm>
          <a:off x="1007110" y="2159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3" name="ID_A0476BE4417240B59DDAFBC8EF32D7AE" descr="巨人博就是我头像"/>
        <xdr:cNvPicPr>
          <a:picLocks noChangeAspect="1"/>
        </xdr:cNvPicPr>
      </xdr:nvPicPr>
      <xdr:blipFill>
        <a:blip r:embed="rId312" r:link="rId2"/>
        <a:stretch>
          <a:fillRect/>
        </a:stretch>
      </xdr:blipFill>
      <xdr:spPr>
        <a:xfrm>
          <a:off x="1007110" y="2209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4" name="ID_ADB0C20235874EC8A663C70D78013C8D"/>
        <xdr:cNvPicPr>
          <a:picLocks noChangeAspect="1"/>
        </xdr:cNvPicPr>
      </xdr:nvPicPr>
      <xdr:blipFill>
        <a:blip r:embed="rId313" r:link="rId2"/>
        <a:stretch>
          <a:fillRect/>
        </a:stretch>
      </xdr:blipFill>
      <xdr:spPr>
        <a:xfrm>
          <a:off x="810260" y="9575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08" name="ID_C9083619E86C49BEB5745896BBD3B8AD"/>
        <xdr:cNvPicPr>
          <a:picLocks noChangeAspect="1"/>
        </xdr:cNvPicPr>
      </xdr:nvPicPr>
      <xdr:blipFill>
        <a:blip r:embed="rId314" r:link="rId2"/>
        <a:stretch>
          <a:fillRect/>
        </a:stretch>
      </xdr:blipFill>
      <xdr:spPr>
        <a:xfrm>
          <a:off x="810260" y="371983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5" name="ID_52EBCFE5F3D0462DA9A0ECFFC8F206C5"/>
        <xdr:cNvPicPr>
          <a:picLocks noChangeAspect="1"/>
        </xdr:cNvPicPr>
      </xdr:nvPicPr>
      <xdr:blipFill>
        <a:blip r:embed="rId315" r:link="rId2"/>
        <a:stretch>
          <a:fillRect/>
        </a:stretch>
      </xdr:blipFill>
      <xdr:spPr>
        <a:xfrm>
          <a:off x="810260" y="536067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6" name="ID_12E16E372ABA46788EC8ADC2BD3140A1"/>
        <xdr:cNvPicPr>
          <a:picLocks noChangeAspect="1"/>
        </xdr:cNvPicPr>
      </xdr:nvPicPr>
      <xdr:blipFill>
        <a:blip r:embed="rId316" r:link="rId2"/>
        <a:stretch>
          <a:fillRect/>
        </a:stretch>
      </xdr:blipFill>
      <xdr:spPr>
        <a:xfrm>
          <a:off x="810260" y="605917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7" name="ID_87B23589230841649E4F9F6BE2404A99" descr="赛博杰克AIGC头像"/>
        <xdr:cNvPicPr>
          <a:picLocks noChangeAspect="1"/>
        </xdr:cNvPicPr>
      </xdr:nvPicPr>
      <xdr:blipFill>
        <a:blip r:embed="rId317" r:link="rId2"/>
        <a:stretch>
          <a:fillRect/>
        </a:stretch>
      </xdr:blipFill>
      <xdr:spPr>
        <a:xfrm>
          <a:off x="1007110" y="177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9" name="ID_91F02FF408BB44B99BAEBF04A94F8B71" descr="MoMoVlog头像"/>
        <xdr:cNvPicPr>
          <a:picLocks noChangeAspect="1"/>
        </xdr:cNvPicPr>
      </xdr:nvPicPr>
      <xdr:blipFill>
        <a:blip r:embed="rId318" r:link="rId2"/>
        <a:stretch>
          <a:fillRect/>
        </a:stretch>
      </xdr:blipFill>
      <xdr:spPr>
        <a:xfrm>
          <a:off x="1007110" y="3124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0" name="ID_2CB65DF8058F48DAB7D2BC36EBD92D1F" descr="探针AIGC头像"/>
        <xdr:cNvPicPr>
          <a:picLocks noChangeAspect="1"/>
        </xdr:cNvPicPr>
      </xdr:nvPicPr>
      <xdr:blipFill>
        <a:blip r:embed="rId319" r:link="rId2"/>
        <a:stretch>
          <a:fillRect/>
        </a:stretch>
      </xdr:blipFill>
      <xdr:spPr>
        <a:xfrm>
          <a:off x="1007110" y="3073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9" name="ID_5D98421CCFA84A48A75B0F1FF9C7B971" descr="J波斯头像"/>
        <xdr:cNvPicPr>
          <a:picLocks noChangeAspect="1"/>
        </xdr:cNvPicPr>
      </xdr:nvPicPr>
      <xdr:blipFill>
        <a:blip r:embed="rId320" r:link="rId2"/>
        <a:stretch>
          <a:fillRect/>
        </a:stretch>
      </xdr:blipFill>
      <xdr:spPr>
        <a:xfrm>
          <a:off x="1132840" y="2184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8" name="ID_2103FBDEF0A949419CFB501ACCE524E2" descr="编导徐JJ（AIGC）头像"/>
        <xdr:cNvPicPr>
          <a:picLocks noChangeAspect="1"/>
        </xdr:cNvPicPr>
      </xdr:nvPicPr>
      <xdr:blipFill>
        <a:blip r:embed="rId321" r:link="rId2"/>
        <a:stretch>
          <a:fillRect/>
        </a:stretch>
      </xdr:blipFill>
      <xdr:spPr>
        <a:xfrm>
          <a:off x="1132840" y="3200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0" name="ID_3B487800F45E40CB9F9E530B78C998DD" descr="编导-叁帧头像"/>
        <xdr:cNvPicPr>
          <a:picLocks noChangeAspect="1"/>
        </xdr:cNvPicPr>
      </xdr:nvPicPr>
      <xdr:blipFill>
        <a:blip r:embed="rId322" r:link="rId2"/>
        <a:stretch>
          <a:fillRect/>
        </a:stretch>
      </xdr:blipFill>
      <xdr:spPr>
        <a:xfrm>
          <a:off x="1132840" y="3251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13" name="ID_E206ADBFE9E447DB93C5BC0BFDDFB8D0" descr="衔昭昭头像"/>
        <xdr:cNvPicPr>
          <a:picLocks noChangeAspect="1"/>
        </xdr:cNvPicPr>
      </xdr:nvPicPr>
      <xdr:blipFill>
        <a:blip r:embed="rId323" r:link="rId2"/>
        <a:stretch>
          <a:fillRect/>
        </a:stretch>
      </xdr:blipFill>
      <xdr:spPr>
        <a:xfrm>
          <a:off x="1132840" y="3302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1" name="ID_B5317FBA43184591A3173D4792B7F325" descr="梦同游头像"/>
        <xdr:cNvPicPr>
          <a:picLocks noChangeAspect="1"/>
        </xdr:cNvPicPr>
      </xdr:nvPicPr>
      <xdr:blipFill>
        <a:blip r:embed="rId324" r:link="rId2"/>
        <a:stretch>
          <a:fillRect/>
        </a:stretch>
      </xdr:blipFill>
      <xdr:spPr>
        <a:xfrm>
          <a:off x="1132840" y="2946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2" name="ID_115A9EAAE41C4421B75C9CD629C80201" descr="故事手-叶同学头像"/>
        <xdr:cNvPicPr>
          <a:picLocks noChangeAspect="1"/>
        </xdr:cNvPicPr>
      </xdr:nvPicPr>
      <xdr:blipFill>
        <a:blip r:embed="rId325" r:link="rId2"/>
        <a:stretch>
          <a:fillRect/>
        </a:stretch>
      </xdr:blipFill>
      <xdr:spPr>
        <a:xfrm>
          <a:off x="1132840" y="3606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4" name="ID_D842E415BAE34D43A12096253867EDFC" descr="一航头像"/>
        <xdr:cNvPicPr>
          <a:picLocks noChangeAspect="1"/>
        </xdr:cNvPicPr>
      </xdr:nvPicPr>
      <xdr:blipFill>
        <a:blip r:embed="rId326" r:link="rId2"/>
        <a:stretch>
          <a:fillRect/>
        </a:stretch>
      </xdr:blipFill>
      <xdr:spPr>
        <a:xfrm>
          <a:off x="609600" y="152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5" name="ID_7B712AE777934B4984A53F32E2478C4D" descr="雪儿🌞（休息)头像"/>
        <xdr:cNvPicPr>
          <a:picLocks noChangeAspect="1"/>
        </xdr:cNvPicPr>
      </xdr:nvPicPr>
      <xdr:blipFill>
        <a:blip r:embed="rId327" r:link="rId2"/>
        <a:stretch>
          <a:fillRect/>
        </a:stretch>
      </xdr:blipFill>
      <xdr:spPr>
        <a:xfrm>
          <a:off x="609600" y="28575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406" name="ID_2E0D79831BB74BE385F12FD464CD0D83" descr="捣蛋丸子头像"/>
        <xdr:cNvPicPr>
          <a:picLocks noChangeAspect="1"/>
        </xdr:cNvPicPr>
      </xdr:nvPicPr>
      <xdr:blipFill>
        <a:blip r:embed="rId328" r:link="rId2"/>
        <a:stretch>
          <a:fillRect/>
        </a:stretch>
      </xdr:blipFill>
      <xdr:spPr>
        <a:xfrm>
          <a:off x="609600" y="5969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" name="ID_CC655CD708FC4C5ABF73D874FEEAB8E1" descr="方兴未AI头像"/>
        <xdr:cNvPicPr>
          <a:picLocks noChangeAspect="1"/>
        </xdr:cNvPicPr>
      </xdr:nvPicPr>
      <xdr:blipFill>
        <a:blip r:embed="rId329" r:link="rId2"/>
        <a:stretch>
          <a:fillRect/>
        </a:stretch>
      </xdr:blipFill>
      <xdr:spPr>
        <a:xfrm>
          <a:off x="1132840" y="3403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" name="ID_B8D5F8FE9CAF4159A3BB3949BE7EFAFD" descr="小军同学头像"/>
        <xdr:cNvPicPr>
          <a:picLocks noChangeAspect="1"/>
        </xdr:cNvPicPr>
      </xdr:nvPicPr>
      <xdr:blipFill>
        <a:blip r:embed="rId330" r:link="rId2"/>
        <a:stretch>
          <a:fillRect/>
        </a:stretch>
      </xdr:blipFill>
      <xdr:spPr>
        <a:xfrm>
          <a:off x="1132840" y="3251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3" name="ID_A77886573EA4421C87CB9B7E8E9907F6" descr="杰克伟头像"/>
        <xdr:cNvPicPr>
          <a:picLocks noChangeAspect="1"/>
        </xdr:cNvPicPr>
      </xdr:nvPicPr>
      <xdr:blipFill>
        <a:blip r:embed="rId331" r:link="rId2"/>
        <a:stretch>
          <a:fillRect/>
        </a:stretch>
      </xdr:blipFill>
      <xdr:spPr>
        <a:xfrm>
          <a:off x="1132840" y="457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6" name="ID_0A64829B2F60447EAAAEE40240D609FD" descr="人生模拟员头像"/>
        <xdr:cNvPicPr>
          <a:picLocks noChangeAspect="1"/>
        </xdr:cNvPicPr>
      </xdr:nvPicPr>
      <xdr:blipFill>
        <a:blip r:embed="rId332" r:link="rId2"/>
        <a:stretch>
          <a:fillRect/>
        </a:stretch>
      </xdr:blipFill>
      <xdr:spPr>
        <a:xfrm>
          <a:off x="1132840" y="508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98" name="ID_048FFBE8B8F742CF9E210C9A460567F3" descr="D11故事荟头像"/>
        <xdr:cNvPicPr>
          <a:picLocks noChangeAspect="1"/>
        </xdr:cNvPicPr>
      </xdr:nvPicPr>
      <xdr:blipFill>
        <a:blip r:embed="rId333" r:link="rId2"/>
        <a:stretch>
          <a:fillRect/>
        </a:stretch>
      </xdr:blipFill>
      <xdr:spPr>
        <a:xfrm>
          <a:off x="1132840" y="1270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4" name="ID_2F661A4048F34CC1BA59494678E87562"/>
        <xdr:cNvPicPr>
          <a:picLocks noChangeAspect="1"/>
        </xdr:cNvPicPr>
      </xdr:nvPicPr>
      <xdr:blipFill>
        <a:blip r:embed="rId334" r:link="rId2"/>
        <a:stretch>
          <a:fillRect/>
        </a:stretch>
      </xdr:blipFill>
      <xdr:spPr>
        <a:xfrm>
          <a:off x="426720" y="35560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56" name="ID_E8C2A004227E4277B94D6FD064D24AD6" descr="观海云也头像"/>
        <xdr:cNvPicPr>
          <a:picLocks noChangeAspect="1"/>
        </xdr:cNvPicPr>
      </xdr:nvPicPr>
      <xdr:blipFill>
        <a:blip r:embed="rId335" r:link="rId2"/>
        <a:stretch>
          <a:fillRect/>
        </a:stretch>
      </xdr:blipFill>
      <xdr:spPr>
        <a:xfrm>
          <a:off x="1132840" y="355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8" name="ID_6D79336BBF7D4BDE950471603CD8BA92" descr="叁生头像"/>
        <xdr:cNvPicPr>
          <a:picLocks noChangeAspect="1"/>
        </xdr:cNvPicPr>
      </xdr:nvPicPr>
      <xdr:blipFill>
        <a:blip r:embed="rId336" r:link="rId2"/>
        <a:stretch>
          <a:fillRect/>
        </a:stretch>
      </xdr:blipFill>
      <xdr:spPr>
        <a:xfrm>
          <a:off x="1132840" y="12192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7" name="ID_DD764DBBB1964BA7A4509EEC17CC8A25"/>
        <xdr:cNvPicPr>
          <a:picLocks noChangeAspect="1"/>
        </xdr:cNvPicPr>
      </xdr:nvPicPr>
      <xdr:blipFill>
        <a:blip r:embed="rId337" r:link="rId2"/>
        <a:stretch>
          <a:fillRect/>
        </a:stretch>
      </xdr:blipFill>
      <xdr:spPr>
        <a:xfrm>
          <a:off x="426720" y="6858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8" name="ID_C8AD7A2985D14946BEEC6CC9D35F37D5"/>
        <xdr:cNvPicPr>
          <a:picLocks noChangeAspect="1"/>
        </xdr:cNvPicPr>
      </xdr:nvPicPr>
      <xdr:blipFill>
        <a:blip r:embed="rId338" r:link="rId2"/>
        <a:stretch>
          <a:fillRect/>
        </a:stretch>
      </xdr:blipFill>
      <xdr:spPr>
        <a:xfrm>
          <a:off x="426720" y="18592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89" name="ID_A09B3E02D8A444D193D6F74437F6971B"/>
        <xdr:cNvPicPr>
          <a:picLocks noChangeAspect="1"/>
        </xdr:cNvPicPr>
      </xdr:nvPicPr>
      <xdr:blipFill>
        <a:blip r:embed="rId339" r:link="rId2"/>
        <a:stretch>
          <a:fillRect/>
        </a:stretch>
      </xdr:blipFill>
      <xdr:spPr>
        <a:xfrm>
          <a:off x="426720" y="21259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0" name="ID_10D7DA1ADFA544A0A0F704F8B6D1BF39"/>
        <xdr:cNvPicPr>
          <a:picLocks noChangeAspect="1"/>
        </xdr:cNvPicPr>
      </xdr:nvPicPr>
      <xdr:blipFill>
        <a:blip r:embed="rId340" r:link="rId2"/>
        <a:stretch>
          <a:fillRect/>
        </a:stretch>
      </xdr:blipFill>
      <xdr:spPr>
        <a:xfrm>
          <a:off x="426720" y="223266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4" name="ID_789399F8525F4889BC2E8D3D7EBB6C8D" descr="文儿木同头像"/>
        <xdr:cNvPicPr>
          <a:picLocks noChangeAspect="1"/>
        </xdr:cNvPicPr>
      </xdr:nvPicPr>
      <xdr:blipFill>
        <a:blip r:embed="rId341" r:link="rId2"/>
        <a:stretch>
          <a:fillRect/>
        </a:stretch>
      </xdr:blipFill>
      <xdr:spPr>
        <a:xfrm>
          <a:off x="426720" y="116586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68" name="ID_C579FBF1F1954C00B0482FEC9D54DF92"/>
        <xdr:cNvPicPr>
          <a:picLocks noChangeAspect="1"/>
        </xdr:cNvPicPr>
      </xdr:nvPicPr>
      <xdr:blipFill>
        <a:blip r:embed="rId342" r:link="rId2"/>
        <a:stretch>
          <a:fillRect/>
        </a:stretch>
      </xdr:blipFill>
      <xdr:spPr>
        <a:xfrm>
          <a:off x="1132840" y="49276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3" name="ID_A90BB64F404146958D205FF85A10A817" descr="神探大威威头像"/>
        <xdr:cNvPicPr>
          <a:picLocks noChangeAspect="1"/>
        </xdr:cNvPicPr>
      </xdr:nvPicPr>
      <xdr:blipFill>
        <a:blip r:embed="rId343" r:link="rId2"/>
        <a:stretch>
          <a:fillRect/>
        </a:stretch>
      </xdr:blipFill>
      <xdr:spPr>
        <a:xfrm>
          <a:off x="1132840" y="1676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94" name="ID_C19A4551C1BD45EEB722F72A02E3426A" descr="凡神小事头像"/>
        <xdr:cNvPicPr>
          <a:picLocks noChangeAspect="1"/>
        </xdr:cNvPicPr>
      </xdr:nvPicPr>
      <xdr:blipFill>
        <a:blip r:embed="rId344" r:link="rId2"/>
        <a:stretch>
          <a:fillRect/>
        </a:stretch>
      </xdr:blipFill>
      <xdr:spPr>
        <a:xfrm>
          <a:off x="1132840" y="558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8" name="ID_2AE576769087474BA133A144338F5B8F" descr="解忧小韩❤️‍🔥🔥🔥头像"/>
        <xdr:cNvPicPr>
          <a:picLocks noChangeAspect="1"/>
        </xdr:cNvPicPr>
      </xdr:nvPicPr>
      <xdr:blipFill>
        <a:blip r:embed="rId345" r:link="rId2"/>
        <a:stretch>
          <a:fillRect/>
        </a:stretch>
      </xdr:blipFill>
      <xdr:spPr>
        <a:xfrm>
          <a:off x="1132840" y="3149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00" name="ID_919668DCBBE1468F8B26BC6E01217230"/>
        <xdr:cNvPicPr>
          <a:picLocks noChangeAspect="1"/>
        </xdr:cNvPicPr>
      </xdr:nvPicPr>
      <xdr:blipFill>
        <a:blip r:embed="rId346" r:link="rId2"/>
        <a:stretch>
          <a:fillRect/>
        </a:stretch>
      </xdr:blipFill>
      <xdr:spPr>
        <a:xfrm>
          <a:off x="1397000" y="8636000"/>
          <a:ext cx="13716000" cy="13716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" name="ID_866BAF33689942ADA59D689BBE67B2E2" descr="偷拿汽水🥤头像"/>
        <xdr:cNvPicPr>
          <a:picLocks noChangeAspect="1"/>
        </xdr:cNvPicPr>
      </xdr:nvPicPr>
      <xdr:blipFill>
        <a:blip r:embed="rId347" r:link="rId2"/>
        <a:stretch>
          <a:fillRect/>
        </a:stretch>
      </xdr:blipFill>
      <xdr:spPr>
        <a:xfrm>
          <a:off x="1132840" y="1676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82" name="ID_979E683351924DD882CC652719AC523B" descr="鹿里真茗🦌头像"/>
        <xdr:cNvPicPr>
          <a:picLocks noChangeAspect="1"/>
        </xdr:cNvPicPr>
      </xdr:nvPicPr>
      <xdr:blipFill>
        <a:blip r:embed="rId348" r:link="rId2"/>
        <a:stretch>
          <a:fillRect/>
        </a:stretch>
      </xdr:blipFill>
      <xdr:spPr>
        <a:xfrm>
          <a:off x="1132840" y="2032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6" name="ID_E506E6B6D1784C10920AAA7A54C0F36F" descr="花千小骨⁸²¹🕌头像"/>
        <xdr:cNvPicPr>
          <a:picLocks noChangeAspect="1"/>
        </xdr:cNvPicPr>
      </xdr:nvPicPr>
      <xdr:blipFill>
        <a:blip r:embed="rId349" r:link="rId2"/>
        <a:stretch>
          <a:fillRect/>
        </a:stretch>
      </xdr:blipFill>
      <xdr:spPr>
        <a:xfrm>
          <a:off x="1132840" y="4572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29" name="ID_C10E76573D864694927A93875A46B966" descr="臭猫/疯狐狸头像"/>
        <xdr:cNvPicPr>
          <a:picLocks noChangeAspect="1"/>
        </xdr:cNvPicPr>
      </xdr:nvPicPr>
      <xdr:blipFill>
        <a:blip r:embed="rId350" r:link="rId2"/>
        <a:stretch>
          <a:fillRect/>
        </a:stretch>
      </xdr:blipFill>
      <xdr:spPr>
        <a:xfrm>
          <a:off x="1132840" y="2082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4" name="ID_490292F35CBD4E2D92119F00F2DC39FF"/>
        <xdr:cNvPicPr>
          <a:picLocks noChangeAspect="1"/>
        </xdr:cNvPicPr>
      </xdr:nvPicPr>
      <xdr:blipFill>
        <a:blip r:embed="rId351" r:link="rId2"/>
        <a:stretch>
          <a:fillRect/>
        </a:stretch>
      </xdr:blipFill>
      <xdr:spPr>
        <a:xfrm>
          <a:off x="1132840" y="23876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6" name="ID_02800252A65E46E7B75FA64400738DA1"/>
        <xdr:cNvPicPr>
          <a:picLocks noChangeAspect="1"/>
        </xdr:cNvPicPr>
      </xdr:nvPicPr>
      <xdr:blipFill>
        <a:blip r:embed="rId352" r:link="rId2"/>
        <a:stretch>
          <a:fillRect/>
        </a:stretch>
      </xdr:blipFill>
      <xdr:spPr>
        <a:xfrm>
          <a:off x="1132840" y="14732000"/>
          <a:ext cx="1270000" cy="127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2" name="ID_6474B67B93B1453889881FF3FDD8C134"/>
        <xdr:cNvPicPr>
          <a:picLocks noChangeAspect="1"/>
        </xdr:cNvPicPr>
      </xdr:nvPicPr>
      <xdr:blipFill>
        <a:blip r:embed="rId353" r:link="rId2"/>
        <a:stretch>
          <a:fillRect/>
        </a:stretch>
      </xdr:blipFill>
      <xdr:spPr>
        <a:xfrm>
          <a:off x="1132840" y="508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37" name="ID_1724FEE325E5433BAEDC8D46245A41A2"/>
        <xdr:cNvPicPr>
          <a:picLocks noChangeAspect="1"/>
        </xdr:cNvPicPr>
      </xdr:nvPicPr>
      <xdr:blipFill>
        <a:blip r:embed="rId354" r:link="rId2"/>
        <a:stretch>
          <a:fillRect/>
        </a:stretch>
      </xdr:blipFill>
      <xdr:spPr>
        <a:xfrm>
          <a:off x="1132840" y="7112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65" name="ID_5DD504DD264B477B8330EAF05747E81F"/>
        <xdr:cNvPicPr>
          <a:picLocks noChangeAspect="1"/>
        </xdr:cNvPicPr>
      </xdr:nvPicPr>
      <xdr:blipFill>
        <a:blip r:embed="rId355" r:link="rId2"/>
        <a:stretch>
          <a:fillRect/>
        </a:stretch>
      </xdr:blipFill>
      <xdr:spPr>
        <a:xfrm>
          <a:off x="1132840" y="762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76" name="ID_62780A30930D413A98D0F7BF09EE3351"/>
        <xdr:cNvPicPr>
          <a:picLocks noChangeAspect="1"/>
        </xdr:cNvPicPr>
      </xdr:nvPicPr>
      <xdr:blipFill>
        <a:blip r:embed="rId356" r:link="rId2"/>
        <a:stretch>
          <a:fillRect/>
        </a:stretch>
      </xdr:blipFill>
      <xdr:spPr>
        <a:xfrm>
          <a:off x="1132840" y="2032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5" name="ID_C334005F631E420EB5CC22DAE1A27611" descr="阿朗的书房头像"/>
        <xdr:cNvPicPr>
          <a:picLocks noChangeAspect="1"/>
        </xdr:cNvPicPr>
      </xdr:nvPicPr>
      <xdr:blipFill>
        <a:blip r:embed="rId357" r:link="rId2"/>
        <a:stretch>
          <a:fillRect/>
        </a:stretch>
      </xdr:blipFill>
      <xdr:spPr>
        <a:xfrm>
          <a:off x="1132840" y="3098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7" name="ID_63B88B7C90BB4FFE99DD815FF0C871F9" descr="娥滴神啊头像"/>
        <xdr:cNvPicPr>
          <a:picLocks noChangeAspect="1"/>
        </xdr:cNvPicPr>
      </xdr:nvPicPr>
      <xdr:blipFill>
        <a:blip r:embed="rId358" r:link="rId2"/>
        <a:stretch>
          <a:fillRect/>
        </a:stretch>
      </xdr:blipFill>
      <xdr:spPr>
        <a:xfrm>
          <a:off x="1132840" y="8128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29" name="ID_14FA3DA7B30E4C3298F51103F1CD89B1" descr="她史Her-story头像"/>
        <xdr:cNvPicPr>
          <a:picLocks noChangeAspect="1"/>
        </xdr:cNvPicPr>
      </xdr:nvPicPr>
      <xdr:blipFill>
        <a:blip r:embed="rId359" r:link="rId2"/>
        <a:stretch>
          <a:fillRect/>
        </a:stretch>
      </xdr:blipFill>
      <xdr:spPr>
        <a:xfrm>
          <a:off x="1132840" y="863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30" name="ID_4A954263835D4BC0A94AD5B06A3380EB"/>
        <xdr:cNvPicPr>
          <a:picLocks noChangeAspect="1"/>
        </xdr:cNvPicPr>
      </xdr:nvPicPr>
      <xdr:blipFill>
        <a:blip r:embed="rId360" r:link="rId2"/>
        <a:stretch>
          <a:fillRect/>
        </a:stretch>
      </xdr:blipFill>
      <xdr:spPr>
        <a:xfrm>
          <a:off x="426720" y="10033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5" name="ID_3042FDBD3FE7485883B5DDC68CCEB1ED"/>
        <xdr:cNvPicPr>
          <a:picLocks noChangeAspect="1"/>
        </xdr:cNvPicPr>
      </xdr:nvPicPr>
      <xdr:blipFill>
        <a:blip r:embed="rId361" r:link="rId2"/>
        <a:stretch>
          <a:fillRect/>
        </a:stretch>
      </xdr:blipFill>
      <xdr:spPr>
        <a:xfrm>
          <a:off x="426720" y="37515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3" name="ID_04191FD079AD48A1BC9631D3D81D9974"/>
        <xdr:cNvPicPr>
          <a:picLocks noChangeAspect="1"/>
        </xdr:cNvPicPr>
      </xdr:nvPicPr>
      <xdr:blipFill>
        <a:blip r:embed="rId362" r:link="rId2"/>
        <a:stretch>
          <a:fillRect/>
        </a:stretch>
      </xdr:blipFill>
      <xdr:spPr>
        <a:xfrm>
          <a:off x="426720" y="467614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6" name="ID_A25EDF1D06834297B74B9A010AEA732C"/>
        <xdr:cNvPicPr>
          <a:picLocks noChangeAspect="1"/>
        </xdr:cNvPicPr>
      </xdr:nvPicPr>
      <xdr:blipFill>
        <a:blip r:embed="rId363" r:link="rId2"/>
        <a:stretch>
          <a:fillRect/>
        </a:stretch>
      </xdr:blipFill>
      <xdr:spPr>
        <a:xfrm>
          <a:off x="426720" y="499618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88" name="ID_183CCF9B6AA141279ED4C82FCFD85FE5"/>
        <xdr:cNvPicPr>
          <a:picLocks noChangeAspect="1"/>
        </xdr:cNvPicPr>
      </xdr:nvPicPr>
      <xdr:blipFill>
        <a:blip r:embed="rId364" r:link="rId2"/>
        <a:stretch>
          <a:fillRect/>
        </a:stretch>
      </xdr:blipFill>
      <xdr:spPr>
        <a:xfrm>
          <a:off x="426720" y="54229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299" name="ID_C60FB3C06DB94B2AAD78D2F1F9C58DF9" descr="维加斯头像"/>
        <xdr:cNvPicPr>
          <a:picLocks noChangeAspect="1"/>
        </xdr:cNvPicPr>
      </xdr:nvPicPr>
      <xdr:blipFill>
        <a:blip r:embed="rId365" r:link="rId2"/>
        <a:stretch>
          <a:fillRect/>
        </a:stretch>
      </xdr:blipFill>
      <xdr:spPr>
        <a:xfrm>
          <a:off x="1132840" y="11176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16" name="ID_2018B5BF1A964A2B83EF7207B309C4BF" descr="彦儿日常头像"/>
        <xdr:cNvPicPr>
          <a:picLocks noChangeAspect="1"/>
        </xdr:cNvPicPr>
      </xdr:nvPicPr>
      <xdr:blipFill>
        <a:blip r:embed="rId366" r:link="rId2"/>
        <a:stretch>
          <a:fillRect/>
        </a:stretch>
      </xdr:blipFill>
      <xdr:spPr>
        <a:xfrm>
          <a:off x="1132840" y="42164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3" name="ID_63633A2860AD4799AD66EE5BBB15EBBA" descr="多加点DuoDian头像"/>
        <xdr:cNvPicPr>
          <a:picLocks noChangeAspect="1"/>
        </xdr:cNvPicPr>
      </xdr:nvPicPr>
      <xdr:blipFill>
        <a:blip r:embed="rId367" r:link="rId2"/>
        <a:stretch>
          <a:fillRect/>
        </a:stretch>
      </xdr:blipFill>
      <xdr:spPr>
        <a:xfrm>
          <a:off x="1132840" y="431800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4" name="ID_890E3B7F040E4D40A529982DFBA428E4"/>
        <xdr:cNvPicPr>
          <a:picLocks noChangeAspect="1"/>
        </xdr:cNvPicPr>
      </xdr:nvPicPr>
      <xdr:blipFill>
        <a:blip r:embed="rId368" r:link="rId2"/>
        <a:stretch>
          <a:fillRect/>
        </a:stretch>
      </xdr:blipFill>
      <xdr:spPr>
        <a:xfrm>
          <a:off x="426720" y="121920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6" name="ID_6A9E9ACA00E947DC8C386274532329EC"/>
        <xdr:cNvPicPr>
          <a:picLocks noChangeAspect="1"/>
        </xdr:cNvPicPr>
      </xdr:nvPicPr>
      <xdr:blipFill>
        <a:blip r:embed="rId369" r:link="rId2"/>
        <a:stretch>
          <a:fillRect/>
        </a:stretch>
      </xdr:blipFill>
      <xdr:spPr>
        <a:xfrm>
          <a:off x="426720" y="127000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329" name="ID_B058772312534599A0049CF3FC1E85BC"/>
        <xdr:cNvPicPr>
          <a:picLocks noChangeAspect="1"/>
        </xdr:cNvPicPr>
      </xdr:nvPicPr>
      <xdr:blipFill>
        <a:blip r:embed="rId370" r:link="rId2"/>
        <a:stretch>
          <a:fillRect/>
        </a:stretch>
      </xdr:blipFill>
      <xdr:spPr>
        <a:xfrm>
          <a:off x="426720" y="15748000"/>
          <a:ext cx="1524000" cy="1524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03" name="ID_5257A76236A04C3487C1CD410DBCDD88"/>
        <xdr:cNvPicPr>
          <a:picLocks noChangeAspect="1"/>
        </xdr:cNvPicPr>
      </xdr:nvPicPr>
      <xdr:blipFill>
        <a:blip r:embed="rId371" r:link="rId2"/>
        <a:stretch>
          <a:fillRect/>
        </a:stretch>
      </xdr:blipFill>
      <xdr:spPr>
        <a:xfrm>
          <a:off x="1397000" y="2032000"/>
          <a:ext cx="13716000" cy="137033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11" name="ID_A57C65E739014AFB8E70ACFFE6AE9BF6" descr="headImg"/>
        <xdr:cNvPicPr>
          <a:picLocks noChangeAspect="1"/>
        </xdr:cNvPicPr>
      </xdr:nvPicPr>
      <xdr:blipFill>
        <a:blip r:embed="rId372" r:link="rId2"/>
        <a:stretch>
          <a:fillRect/>
        </a:stretch>
      </xdr:blipFill>
      <xdr:spPr>
        <a:xfrm>
          <a:off x="1113790" y="7620000"/>
          <a:ext cx="2540000" cy="254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4" name="ID_0B2B542986954D339BDECE1D988FBFA9"/>
        <xdr:cNvPicPr>
          <a:picLocks noChangeAspect="1"/>
        </xdr:cNvPicPr>
      </xdr:nvPicPr>
      <xdr:blipFill>
        <a:blip r:embed="rId373" r:link="rId2"/>
        <a:stretch>
          <a:fillRect/>
        </a:stretch>
      </xdr:blipFill>
      <xdr:spPr>
        <a:xfrm>
          <a:off x="594360" y="2032000"/>
          <a:ext cx="6502400" cy="65024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47" name="ID_8B0E8AB02D694D099F43255F1462C2F8" descr="27a9e44c14d1c265c8bf2494cfc7342f"/>
        <xdr:cNvPicPr>
          <a:picLocks noChangeAspect="1"/>
        </xdr:cNvPicPr>
      </xdr:nvPicPr>
      <xdr:blipFill>
        <a:blip r:embed="rId374"/>
        <a:stretch>
          <a:fillRect/>
        </a:stretch>
      </xdr:blipFill>
      <xdr:spPr>
        <a:xfrm>
          <a:off x="605155" y="2552700"/>
          <a:ext cx="6517640" cy="6672580"/>
        </a:xfrm>
        <a:prstGeom prst="ellipse">
          <a:avLst/>
        </a:prstGeom>
      </xdr:spPr>
    </xdr:pic>
  </etc:cellImage>
  <etc:cellImage>
    <xdr:pic>
      <xdr:nvPicPr>
        <xdr:cNvPr id="165" name="ID_BC49D5CA86EA4D4C83F4671622E95CAF" descr="雪蕊宝宝头像"/>
        <xdr:cNvPicPr>
          <a:picLocks noChangeAspect="1"/>
        </xdr:cNvPicPr>
      </xdr:nvPicPr>
      <xdr:blipFill>
        <a:blip r:embed="rId375" r:link="rId2"/>
        <a:stretch>
          <a:fillRect/>
        </a:stretch>
      </xdr:blipFill>
      <xdr:spPr>
        <a:xfrm>
          <a:off x="609600" y="37465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1" name="ID_1D5C2E7000084DB28848054EDF2DC131" descr="小泽（旅食版）头像"/>
        <xdr:cNvPicPr>
          <a:picLocks noChangeAspect="1"/>
        </xdr:cNvPicPr>
      </xdr:nvPicPr>
      <xdr:blipFill>
        <a:blip r:embed="rId376" r:link="rId2"/>
        <a:stretch>
          <a:fillRect/>
        </a:stretch>
      </xdr:blipFill>
      <xdr:spPr>
        <a:xfrm>
          <a:off x="609600" y="73025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175" name="ID_8BBA2A24659B4A738DE8B582CC9F46B0" descr="O$car·7Boy💲头像"/>
        <xdr:cNvPicPr>
          <a:picLocks noChangeAspect="1"/>
        </xdr:cNvPicPr>
      </xdr:nvPicPr>
      <xdr:blipFill>
        <a:blip r:embed="rId377" r:link="rId2"/>
        <a:stretch>
          <a:fillRect/>
        </a:stretch>
      </xdr:blipFill>
      <xdr:spPr>
        <a:xfrm>
          <a:off x="609600" y="8191500"/>
          <a:ext cx="3810000" cy="3810000"/>
        </a:xfrm>
        <a:prstGeom prst="ellipse">
          <a:avLst/>
        </a:prstGeom>
        <a:noFill/>
        <a:ln>
          <a:noFill/>
        </a:ln>
      </xdr:spPr>
    </xdr:pic>
  </etc:cellImage>
  <etc:cellImage>
    <xdr:pic>
      <xdr:nvPicPr>
        <xdr:cNvPr id="61" name="ID_65A048B7CC8B4618B5093C3F6A24EB8E"/>
        <xdr:cNvPicPr>
          <a:picLocks noChangeAspect="1"/>
        </xdr:cNvPicPr>
      </xdr:nvPicPr>
      <xdr:blipFill>
        <a:blip r:embed="rId378" r:link="rId2"/>
        <a:stretch>
          <a:fillRect/>
        </a:stretch>
      </xdr:blipFill>
      <xdr:spPr>
        <a:xfrm>
          <a:off x="1132840" y="5080000"/>
          <a:ext cx="2540000" cy="2540000"/>
        </a:xfrm>
        <a:prstGeom prst="ellipse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<sst xmlns="http://schemas.openxmlformats.org/spreadsheetml/2006/main" count="2947" uniqueCount="1945">
  <si>
    <t>成都OST传媒——2026年8月刊例</t>
  </si>
  <si>
    <t>报价会根据市场状况以及达人热度有所浮动，请及时与我们联系确认最新价格
最终报价的解释权归成都潮我看文化传媒有限公司所有
商务合作微信：OSTSW009（欢迎来撩）</t>
  </si>
  <si>
    <t>合 作 流 程</t>
  </si>
  <si>
    <t>1. 合作前沟通，确定产品类型、合作账号、视频要求、发布时间等问题；
2. 客户在星图下单（https://star.toutiao.com）；
3. 我方在星图接单；
4. 脚本撰写（至多三次修改权限)，脚本一经确认不接受补拍；
5. 视频摄像及后期剪辑；
6. 样片确认(至多三次修改权限)；
7. 确认发布时间，视频上线；
8. 二次授权细节详谈；
9. 购物车链接：具体项目具体报价。可提供销量数据，不保证链接保留时长。</t>
  </si>
  <si>
    <t>合 作 说 明</t>
  </si>
  <si>
    <t>1. 请以当月刊例价格为准，此表仅作参考，请合作前询价，以根据活动内容确认最终执行价。
2. 微商、医美整形、三无产品等推广不接。
3. 我们承包：优质脚本内容创作、拍摄、制作、后期、IP发布、流量监控。
4. 线下活动报价不含差旅费，如有出差需求，则需承担相关人员差旅费。
5. 具体打包合作可详谈（如多平台打包、单平台+活动出席打包等。）
6. 星图报价均不含星图服务费，星图服务费为5%
7. 所订价格均不含税，具体税点，提前咨询。
8. 所有订单创作的原创内容版权均属我司所有；如无我司授权，擅自发布于其他平台，我司将追究其法律责任。</t>
  </si>
  <si>
    <t>【OST传媒】抖音达人报价</t>
  </si>
  <si>
    <t>达人类型</t>
  </si>
  <si>
    <t>序号</t>
  </si>
  <si>
    <t>头像</t>
  </si>
  <si>
    <t>达人名称</t>
  </si>
  <si>
    <t>达人ID</t>
  </si>
  <si>
    <t>标签</t>
  </si>
  <si>
    <t>抖音主页链接</t>
  </si>
  <si>
    <t>星图ID</t>
  </si>
  <si>
    <t>粉丝量
（万）</t>
  </si>
  <si>
    <t>星图价格
1-20s</t>
  </si>
  <si>
    <t>植入视频
（21-60S）</t>
  </si>
  <si>
    <t>定制视频
（60S+）</t>
  </si>
  <si>
    <t>星图主页链接</t>
  </si>
  <si>
    <t>合作行业</t>
  </si>
  <si>
    <t>合作品牌</t>
  </si>
  <si>
    <t>地区</t>
  </si>
  <si>
    <t>剧情</t>
  </si>
  <si>
    <t>朱铁雄</t>
  </si>
  <si>
    <t>TVC 剧情 特效 变装</t>
  </si>
  <si>
    <t>https://v.douyin.com/N59HuqG/</t>
  </si>
  <si>
    <t>7078614603908317197</t>
  </si>
  <si>
    <t>https://www.xingtu.cn/ad/creator/author-homepage/douyin-video/7078614603908317197?market_track_id=1YSRQNKR4S0KIKU5Y91R&amp;search_session_id=7506416249376358439&amp;video_type=2&amp;_route_from=from_page%3DMarket%26search_session_id%3D7506416249376358439%26is_for_order%3D1%26market_track_id%3D1YSRQNKR4S0KIKU5Y91R%26platform_source%3D1%26key%3D%25E6%259C%25B1%25E9%2593%2581%25E9%259B%2584%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</si>
  <si>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汽车、游戏、家电、3C数码、药品、服装配饰等</t>
  </si>
  <si>
    <t>五菱，IQOO，方太、梦幻西游、小米、伊利、三国杀、OPPO、铜师傅、荣耀、智己、第五人格、华帝</t>
  </si>
  <si>
    <t>成都</t>
  </si>
  <si>
    <t>朱铁雄片场日志</t>
  </si>
  <si>
    <t>剧情、日常</t>
  </si>
  <si>
    <t>https://v.douyin.com/P9i7l467NEs/</t>
  </si>
  <si>
    <t>7568817054545412146</t>
  </si>
  <si>
    <t>https://www.xingtu.cn/ad/creator/author-homepage/douyin-video/7568817054545412146?market_track_id=98IZH98452SRN4JC5R92&amp;search_session_id=7569069326943715391&amp;possessStarId</t>
  </si>
  <si>
    <t>/</t>
  </si>
  <si>
    <t>科技</t>
  </si>
  <si>
    <t>大佬甜Giovanna</t>
  </si>
  <si>
    <t>Freda1996</t>
  </si>
  <si>
    <t>颜值、创意变装</t>
  </si>
  <si>
    <t>https://v.douyin.com/8bbdWJN/</t>
  </si>
  <si>
    <t>6629659903533252612</t>
  </si>
  <si>
    <t>https://www.xingtu.cn/ad/creator/author-homepage/douyin-video/6629659903533252612?market_track_id=49QF5IG7N77EGGQ6BGXL&amp;search_session_id=7506428888890212371&amp;video_type=2&amp;_route_from=from_page%3DMarket%26search_session_id%3D7506428888890212371%26is_for_order%3D1%26market_track_id%3D49QF5IG7N77EGGQ6BGXL%26platform_source%3D1%26key%3D%25E5%25A4%25A7%25E4%25BD%25AC%25E7%2594%259CGiovann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</si>
  <si>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3C数码、AI智能、汽车、服装配饰、美妆、家电、文旅、酒、日化用品、软件、食品饮料、综合类2C电商、综合类线下零售</t>
  </si>
  <si>
    <t>京东、三星、凯迪拉克、千古情景区、MAC、韶音耳机、阿维塔、东风日产、领克、捷途、奔腾、长安、机械革命、岚图、坦克、荣耀</t>
  </si>
  <si>
    <t>创意TVC</t>
  </si>
  <si>
    <t>壶提提</t>
  </si>
  <si>
    <t>htt_55555</t>
  </si>
  <si>
    <t>创意TVC、创意变装</t>
  </si>
  <si>
    <t>https://v.douyin.com/9sgmrPxyfp8/</t>
  </si>
  <si>
    <t>6845057970179407879</t>
  </si>
  <si>
    <t>https://www.xingtu.cn/ad/creator/author-homepage/douyin-video/6845057970179407879?market_track_id=E4Y19KVH1MWTEGLI5F2L&amp;search_session_id=7586573267851608070&amp;possessStarId</t>
  </si>
  <si>
    <t>家电、美妆、汽车、食品饮料</t>
  </si>
  <si>
    <t>小鹏、科颜氏、金典、伊利、雪碧、舒肤佳</t>
  </si>
  <si>
    <t>阿财没饭吃</t>
  </si>
  <si>
    <t>CDBykx218078</t>
  </si>
  <si>
    <t>创意TVC、美食</t>
  </si>
  <si>
    <t>https://v.douyin.com/ijRaTmKu/</t>
  </si>
  <si>
    <t>7164610130468667422</t>
  </si>
  <si>
    <t>https://www.xingtu.cn/ad/creator/author-homepage/douyin-video/7164610130468667422?market_track_id=UDUYNLMS4L8IX6O5Q35O&amp;search_session_id=7587244361512747027&amp;possessStarId</t>
  </si>
  <si>
    <t>3C数码、宠物、家电、美妆、日化用品、软件、食品饮料、综合类2C电商</t>
  </si>
  <si>
    <t>云鲸、自由点、美的、诚实一口、伊利、科沃斯、古茗、松下、九阳、六神、舒肤佳、美团</t>
  </si>
  <si>
    <t>梅川酷酷</t>
  </si>
  <si>
    <t>创意TVC、摄影</t>
  </si>
  <si>
    <t>https://v.douyin.com/rYNr2yQmFWk/</t>
  </si>
  <si>
    <t>7531750383270510655</t>
  </si>
  <si>
    <t>https://www.xingtu.cn/ad/creator/author-homepage/douyin-video/7531750383270510655?market_track_id=ZJ51TBNPP6XKRA1NZUYU&amp;search_session_id=7631844807803650102&amp;possessStarId</t>
  </si>
  <si>
    <t>音乐</t>
  </si>
  <si>
    <t>大碗姐</t>
  </si>
  <si>
    <t>音乐、日常</t>
  </si>
  <si>
    <t>https://v.douyin.com/Y_T6k4YZ1jA/</t>
  </si>
  <si>
    <t>7212165981076979770</t>
  </si>
  <si>
    <t>https://www.xingtu.cn/ad/creator/author-homepage/douyin-video/7212165981076979770?market_track_id=C1YWJOJOH7GWYM2BJIBX&amp;search_session_id=7532374389598191658&amp;possessStarId</t>
  </si>
  <si>
    <t>3C数码、保险业、家电、美妆、汽车、日化用品、软件、食品饮料、线下零售、医疗器械、综合类2C电商</t>
  </si>
  <si>
    <t>京东超市、广汽埃安、劲仔、红米、BABI、蒙牛、露得清、北京现代、懂车帝</t>
  </si>
  <si>
    <t>麦小兜</t>
  </si>
  <si>
    <t>Yolo21Dou</t>
  </si>
  <si>
    <t>https://v.douyin.com/9AFkA0NTkFQ/</t>
  </si>
  <si>
    <t>6629722298792280068</t>
  </si>
  <si>
    <t>https://www.xingtu.cn/ad/creator/author-homepage/douyin-video/6629722298792280068?market_track_id=ALE4EJ3WE9UOCFVX4NC4&amp;search_session_id=7532380290833645604&amp;possessStarId</t>
  </si>
  <si>
    <t>文旅、酒、汽车、软件</t>
  </si>
  <si>
    <t>美团、郎酒、五粮液、长隆度假区</t>
  </si>
  <si>
    <t>演员</t>
  </si>
  <si>
    <t>一航</t>
  </si>
  <si>
    <t>yihang1124</t>
  </si>
  <si>
    <t>演员、日常</t>
  </si>
  <si>
    <t>https://v.douyin.com/NYLfLoo/</t>
  </si>
  <si>
    <t>6800827006318542862</t>
  </si>
  <si>
    <t>https://www.xingtu.cn/ad/creator/author-homepage/douyin-video/6800827006318542862?market_track_id=WGDIPUY8NR4CR015XCAO&amp;search_session_id=7550217227611275305&amp;possessStarId</t>
  </si>
  <si>
    <t>服装配饰、美妆、日化用品、药品、汽车</t>
  </si>
  <si>
    <t>瑞幸咖啡、DR、adidas、安慕希、奇瑞、菜鸟驿站、喜力、劲霸男装、捷达、九牧王、安踏</t>
  </si>
  <si>
    <t>朱朱朱</t>
  </si>
  <si>
    <t>https://v.douyin.com/mQXUpIr3xO0/</t>
  </si>
  <si>
    <t>7353512627252920346</t>
  </si>
  <si>
    <t>https://www.xingtu.cn/ad/creator/author-homepage/douyin-video/7353512627252920346?market_track_id=F644SGRAKU4KVG6NFBUU&amp;search_session_id=7579571893079212038&amp;possessStarId</t>
  </si>
  <si>
    <t>日化用品、电动车、软件</t>
  </si>
  <si>
    <t>OKCS发膜、foreverkey发际线泥、美图秀秀、爱玛</t>
  </si>
  <si>
    <t>初夏</t>
  </si>
  <si>
    <t>演员、种草</t>
  </si>
  <si>
    <t>https://v.douyin.com/rXkgpu2/</t>
  </si>
  <si>
    <t>7179569792829882426</t>
  </si>
  <si>
    <t>https://www.xingtu.cn/ad/creator/author-homepage/douyin-video/7179569792829882426?market_track_id=2FOXOWJPSJT5SZW6D330&amp;search_session_id=7506428934028836900&amp;video_type=2&amp;_route_from=from_page%3DMarket%26search_session_id%3D7506428934028836900%26is_for_order%3D1%26market_track_id%3D2FOXOWJPSJT5SZW6D330%26platform_source%3D1%26key%3D%25E5%25B0%258F%25E9%259B%25AA%25E6%2597%25A5%25E8%25AE%25B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</si>
  <si>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服装配饰、日化用品、软件、食品饮料、线下零售、药品、</t>
  </si>
  <si>
    <t>一加、科颜氏、普润盈、滴滴、红谷女包、TATCHA精华水、BRNR、富士相机、伊利金典、可颂</t>
  </si>
  <si>
    <t>谢潇羽x</t>
  </si>
  <si>
    <t>xxy1129y</t>
  </si>
  <si>
    <t>颜值、日常</t>
  </si>
  <si>
    <t>https://v.douyin.com/dHJh1Q1/</t>
  </si>
  <si>
    <t>6808450102416375815</t>
  </si>
  <si>
    <t>https://www.xingtu.cn/ad/creator/author-homepage/douyin-video/6808450102416375815?market_track_id=DN5LLR9P9Q9B1MGJYRAO&amp;search_session_id=7506424596179763254&amp;video_type=2&amp;_route_from=from_page%3DMarket%26search_session_id%3D7506424596179763254%26is_for_order%3D1%26market_track_id%3DDN5LLR9P9Q9B1MGJYRAO%26platform_source%3D1%26key%3D%25E8%25B0%25A2%25E6%25BD%2587%25E7%25BE%25BDx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</si>
  <si>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服装配饰、酒、汽车、日化用品、软件、线下零售、医疗器械、综合类2C电商</t>
  </si>
  <si>
    <t>追觅、得物 、比亚迪、MG7、柠季、佳得乐、心相印、荣耀、比亚迪、杜蕾斯、范琦、雪花啤酒、</t>
  </si>
  <si>
    <t>彦儿</t>
  </si>
  <si>
    <t>XL957</t>
  </si>
  <si>
    <t>剧情/颜值</t>
  </si>
  <si>
    <t>https://v.douyin.com/EngtHX/</t>
  </si>
  <si>
    <t>6701875533669466123</t>
  </si>
  <si>
    <t>https://www.xingtu.cn/ad/creator/author-homepage/douyin-video/6701875533669466123?market_track_id=Y0AJ09JJPQMI0X9YE9AH&amp;search_session_id=7506416770640199721&amp;video_type=2&amp;_route_from=from_page%3DMarket%26search_session_id%3D7506416770640199721%26is_for_order%3D1%26market_track_id%3DY0AJ09JJPQMI0X9YE9AH%26platform_source%3D1%26key%3D%25E5%25BD%25A6%25E5%2584%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</si>
  <si>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3C数码、家电、汽车、日化用品、软件、食品饮料、综合类2C电商</t>
  </si>
  <si>
    <t>YSL、TF、飞利浦、雅诗兰黛、百力滋、迪奥、华为、MAC、卡姿兰、七度空间、奔腾、零跑、岚图、华帝、德芙、</t>
  </si>
  <si>
    <t>加菲菡z</t>
  </si>
  <si>
    <t>self1998</t>
  </si>
  <si>
    <t>https://v.douyin.com/JCK38Tm/</t>
  </si>
  <si>
    <t>6901242939247181837</t>
  </si>
  <si>
    <t>https://www.xingtu.cn/ad/creator/author-homepage/douyin-video/6901242939247181837?market_track_id=3NJRXSI18EDC89GFPWSA&amp;search_session_id=7506417328482517003&amp;video_type=2&amp;_route_from=from_page%3DMarket%26search_session_id%3D7506417328482517003%26is_for_order%3D1%26market_track_id%3D3NJRXSI18EDC89GFPWSA%26platform_source%3D1%26key%3D%25E5%258A%25A0%25E8%258F%25B2%25E8%258F%25A1z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</si>
  <si>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3C数码、服装配饰、家电、金融、美妆、汽车、软件、影视宣传、珠宝配饰、综合类2C电商</t>
  </si>
  <si>
    <t>SK2、OLAY、飞科、雅诗兰黛、立白、祖玛珑、比亚迪、smart、得物、VIVO、松下、美团、58同城、OPPO</t>
  </si>
  <si>
    <t>猫与月尧</t>
  </si>
  <si>
    <t>tsuki101</t>
  </si>
  <si>
    <t>https://v.douyin.com/QpkSmnBcUrY/</t>
  </si>
  <si>
    <t>6806112579136520199</t>
  </si>
  <si>
    <t>https://www.xingtu.cn/ad/creator/author-homepage/douyin-video/6806112579136520199?market_track_id=6GVQTUBLXW9SEIJKXG0W&amp;search_session_id=7630678654227054634&amp;possessStarId</t>
  </si>
  <si>
    <t>游戏、，美妆、日化用品</t>
  </si>
  <si>
    <t>蛋仔派对、QQ炫舞手游、曼秀雷敦、燕云十六声、珀莱雅</t>
  </si>
  <si>
    <t>杭州</t>
  </si>
  <si>
    <t>妖孽夫人</t>
  </si>
  <si>
    <t>xy620520</t>
  </si>
  <si>
    <t>https://v.douyin.com/-b2XUM3O2qk/</t>
  </si>
  <si>
    <t>6881097634480652296</t>
  </si>
  <si>
    <t>https://www.xingtu.cn/ad/creator/author-homepage/douyin-video/6881097634480652296?market_track_id=VTJM4Z9RTPETU9VQST4G&amp;search_session_id=7569060253904846889&amp;possessStarId</t>
  </si>
  <si>
    <t>日化用品、软件、游戏、美妆</t>
  </si>
  <si>
    <t>凌博士、肌肤未来、优时颜、稀物集、猫箱、淘淘氧棉</t>
  </si>
  <si>
    <t>浙江</t>
  </si>
  <si>
    <t>无糖奶茶</t>
  </si>
  <si>
    <t>wutangnaicha23</t>
  </si>
  <si>
    <t>情侣剧情</t>
  </si>
  <si>
    <t>https://v.douyin.com/FSgqeNj/</t>
  </si>
  <si>
    <t>7088976987129118750</t>
  </si>
  <si>
    <t>https://www.xingtu.cn/ad/creator/author-homepage/douyin-video/7088976987129118750?market_track_id=PKJYMCMSCNCDLLT2NLC8&amp;search_session_id=7506417544229322771&amp;video_type=2&amp;_route_from=from_page%3DMarket%26search_session_id%3D7506417544229322771%26is_for_order%3D1%26market_track_id%3DPKJYMCMSCNCDLLT2NLC8%26platform_source%3D1%26key%3D%25E6%2597%25A0%25E7%25B3%2596%25E5%25A5%25B6%25E8%258C%25B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</si>
  <si>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服装配饰、美妆、汽车、日化用品、软件、食品饮料、线下百货、游戏、综合类2C电商</t>
  </si>
  <si>
    <t>Dior、YSL、科颜氏、自然堂、祖玛珑、康师傅 、珀莱雅、雪佛兰、猫箱、京东、QQ炫舞、自然堂、</t>
  </si>
  <si>
    <t>遇见她</t>
  </si>
  <si>
    <t>Encounter.her</t>
  </si>
  <si>
    <t>https://v.douyin.com/l0sTF9HukVs/</t>
  </si>
  <si>
    <t>6814339269805473800</t>
  </si>
  <si>
    <t>https://www.xingtu.cn/ad/creator/author-homepage/douyin-video/6814339269805473800?market_track_id=FJ6POUP9WH8RT924KKHM&amp;search_session_id=7613331215277506601&amp;possessStarId</t>
  </si>
  <si>
    <t>汽车、软件</t>
  </si>
  <si>
    <t>理想、闲鱼</t>
  </si>
  <si>
    <t>北京
杭州</t>
  </si>
  <si>
    <t>周三拾</t>
  </si>
  <si>
    <t>zhousanshi0818</t>
  </si>
  <si>
    <t>https://v.douyin.com/jcNeW61/</t>
  </si>
  <si>
    <t>6969058840033624100</t>
  </si>
  <si>
    <t>https://www.xingtu.cn/ad/creator/author-homepage/douyin-video/6969058840033624100?market_track_id=HO4R075KN87AMKT91EZI&amp;search_session_id=7506417746180341771&amp;video_type=2&amp;_route_from=from_page%3DMarket%26search_session_id%3D7506417746180341771%26is_for_order%3D1%26market_track_id%3DHO4R075KN87AMKT91EZI%26platform_source%3D1%26key%3D%25E5%2591%25A8%25E4%25B8%2589%25E6%258B%25BE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</si>
  <si>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3C数码、服装配饰、家电、酒、美妆、汽车、软件、食品饮料、药品、游戏、综合类2C电商</t>
  </si>
  <si>
    <t>美团、RIO、华为哦、零跑、无畏契约、百事可乐、三国杀、阿尔卑斯、小米、理想、999、懂车帝</t>
  </si>
  <si>
    <t>维加斯</t>
  </si>
  <si>
    <t>WJ777</t>
  </si>
  <si>
    <t>剧情 段子</t>
  </si>
  <si>
    <t>https://v.douyin.com/61PqIfAui7Q/</t>
  </si>
  <si>
    <t>6823276289034551309</t>
  </si>
  <si>
    <t>https://www.xingtu.cn/ad/creator/author-homepage/douyin-video/6823276289034551309?market_track_id=XQP36RGPN4NM1BSUALXN&amp;search_session_id=7612555550568316991&amp;possessStarId</t>
  </si>
  <si>
    <t>酒、汽车、综合类2C电商</t>
  </si>
  <si>
    <t>得物、零跑、毛铺酒</t>
  </si>
  <si>
    <t>广东</t>
  </si>
  <si>
    <t>大黄h</t>
  </si>
  <si>
    <t>https://v.douyin.com/eCcKy1K/</t>
  </si>
  <si>
    <t>6972449205344272397</t>
  </si>
  <si>
    <t>https://www.xingtu.cn/ad/creator/author-homepage/douyin-video/6972449205344272397?market_track_id=12F1X1FVTARAS8ZLYBSV&amp;search_session_id=7506417675443978303&amp;video_type=2&amp;_route_from=from_page%3DMarket%26search_session_id%3D7506417675443978303%26is_for_order%3D1%26market_track_id%3D12F1X1FVTARAS8ZLYBSV%26platform_source%3D1%26key%3D%25E5%25A4%25A7%25E9%25BB%2584h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</si>
  <si>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保险业、家电、美妆、汽车、食品饮料、线下零售、药品、综合类2C电商</t>
  </si>
  <si>
    <t>欧莱雅、麦当劳、君乐宝、安慕希、华为、松下、海尔、支付宝、兰蔻、膜法世家、深蓝、得物、华帝、飞鹤、比亚迪</t>
  </si>
  <si>
    <t>妍甄sama</t>
  </si>
  <si>
    <t>yanzhensama</t>
  </si>
  <si>
    <t>剧情、段子</t>
  </si>
  <si>
    <t>https://v.douyin.com/RNPgvkV/</t>
  </si>
  <si>
    <t>6870159990577954824</t>
  </si>
  <si>
    <t>https://www.xingtu.cn/ad/creator/author-homepage/douyin-video/6870159990577954824?market_track_id=T8BAMZBOBD6Z18OE3R93&amp;search_session_id=7506431138102444051&amp;video_type=2&amp;_route_from=from_page%3DMarket%26search_session_id%3D7506431138102444051%26is_for_order%3D1%26market_track_id%3DT8BAMZBOBD6Z18OE3R93%26platform_source%3D1%26key%3D%25E5%25A6%258D%25E7%2594%2584sam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</si>
  <si>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3C数码、家电、美妆、汽车、日化用品、软件、食品饮料、线下零售、综合类2C电商、综合类线下零售</t>
  </si>
  <si>
    <t>探探、HMD、西门子、爱回收、福特、哈弗、汉堡王、花西子、货拉拉、京东、可复美、可丽金、岚图、灵画师、零食有鸣、名创优品、书亦烧仙草、舒客、小拉出行、元气森林</t>
  </si>
  <si>
    <t>靖雅欧巴</t>
  </si>
  <si>
    <t>176679X</t>
  </si>
  <si>
    <t>剧情、情侣</t>
  </si>
  <si>
    <t>https://v.douyin.com/BcRnESq/</t>
  </si>
  <si>
    <t>6862212139365433351</t>
  </si>
  <si>
    <t>https://www.xingtu.cn/ad/creator/author-homepage/douyin-video/6862212139365433351?market_track_id=JXOUKGOXRY4JAFGRHUQG&amp;search_session_id=7506418242886713356&amp;video_type=2&amp;_route_from=from_page%3DMarket%26search_session_id%3D7506418242886713356%26is_for_order%3D1%26market_track_id%3DJXOUKGOXRY4JAFGRHUQG%26platform_source%3D1%26key%3D%25E9%259D%2596%25E9%259B%2585%25E6%25AC%25A7%25E5%25B7%25B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</si>
  <si>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3C数码、美妆、汽车、日化用品、软件、食品饮料、线下零售、医美、综合类2C电商、保健品、保险业、家居装修、</t>
  </si>
  <si>
    <t>olay 、唯品会、自然堂、外星人饮料、红米、欧莱雅、比亚迪、珍宝珠、坦克、启源、美团、云南白药</t>
  </si>
  <si>
    <t>敢敢</t>
  </si>
  <si>
    <t>bk20010531</t>
  </si>
  <si>
    <t>剧情、情感</t>
  </si>
  <si>
    <t>https://v.douyin.com/iLnrNjSN/</t>
  </si>
  <si>
    <t>6870161289092530183</t>
  </si>
  <si>
    <t>https://www.xingtu.cn/ad/creator/author-homepage/douyin-video/6870161289092530183?market_track_id=QPV4PC1JHVHA8GSUK8Z0&amp;search_session_id=7506430889400893459&amp;video_type=2&amp;_route_from=from_page%3DMarket%26search_session_id%3D7506430889400893459%26is_for_order%3D1%26market_track_id%3DQPV4PC1JHVHA8GSUK8Z0%26platform_source%3D1%26key%3D%25E6%2595%25A2%25E6%2595%25A2%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</si>
  <si>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酒、美妆、日化用品、食品饮料、保险业、文旅、酒店、线下零售、综合类2C电商</t>
  </si>
  <si>
    <t>YSL、海昌、moody美瞳、尊尼获加、雀巢、兰蔻、劲酒、青岛啤酒、</t>
  </si>
  <si>
    <t>活火山</t>
  </si>
  <si>
    <t>huohuos</t>
  </si>
  <si>
    <t>剧情搞笑</t>
  </si>
  <si>
    <t>https://v.douyin.com/BHaAiBM_k3w/</t>
  </si>
  <si>
    <t>6819548254661771272</t>
  </si>
  <si>
    <t>https://www.xingtu.cn/ad/creator/author-homepage/douyin-video/6819548254661771272?market_track_id=AH4RR3UMN9HSCR01P642&amp;search_session_id=7579518972032024582&amp;possessStarId</t>
  </si>
  <si>
    <t>汽车、日化用品、美妆、家电、食品饮料</t>
  </si>
  <si>
    <t>沈阳未完的故事</t>
  </si>
  <si>
    <t>weiwancheng9527</t>
  </si>
  <si>
    <t>https://v.douyin.com/aiCahlQwQnI/</t>
  </si>
  <si>
    <t>7487591151025782822</t>
  </si>
  <si>
    <t>https://www.xingtu.cn/ad/creator/author-homepage/douyin-video/7487591151025782822?market_track_id=82O4ZB5CQL4SSJNWDMX1&amp;search_session_id=7652246850535981119&amp;possessStarId</t>
  </si>
  <si>
    <t>美妆、综合类2C电商</t>
  </si>
  <si>
    <t>ULucky灰绷带、得物</t>
  </si>
  <si>
    <t>辽宁</t>
  </si>
  <si>
    <t>给我一个镜头V</t>
  </si>
  <si>
    <t>GWYGJT_V</t>
  </si>
  <si>
    <t>创意剧情</t>
  </si>
  <si>
    <t>https://v.douyin.com/--EOPwGtm5E/</t>
  </si>
  <si>
    <t>https://www.xingtu.cn/ad/creator/author-homepage/douyin-video/7098360218605584397?market_track_id=3JWSUIQCG3KMWOONLRSM&amp;search_session_id=7599601920637927465&amp;possessStarId</t>
  </si>
  <si>
    <t>综合类2C电商</t>
  </si>
  <si>
    <t>得物</t>
  </si>
  <si>
    <t>汽车</t>
  </si>
  <si>
    <t>李二狗</t>
  </si>
  <si>
    <t>2GOU999999999</t>
  </si>
  <si>
    <t>汽车随拍，汽车解说</t>
  </si>
  <si>
    <t>https://v.douyin.com/En7hpe/</t>
  </si>
  <si>
    <t>6810323760353116173</t>
  </si>
  <si>
    <t>https://www.xingtu.cn/ad/creator/author-homepage/douyin-video/6810323760353116173?market_track_id=IA07VR1GJP47ACCZYL53&amp;search_session_id=7506418842764410892&amp;video_type=2&amp;_route_from=from_page%3DMarket%26search_session_id%3D7506418842764410892%26is_for_order%3D1%26market_track_id%3DIA07VR1GJP47ACCZYL53%26platform_source%3D1%26key%3D%25E6%259D%258E%25E4%25BA%258C%25E7%258B%2597%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</si>
  <si>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汽车、日化用品、食品饮料、美妆、文具玩具</t>
  </si>
  <si>
    <t>凯迪拉克、深蓝、东风、别克E5、哈弗、阿维塔、小鹏G6、朗逸新锐、瑞虎9、农夫山泉、宝骏悦也、奇骏、别克君越、捷途汽车、雪佛兰星迈罗、智己LS7</t>
  </si>
  <si>
    <t>极速马力part</t>
  </si>
  <si>
    <t>jisumali666</t>
  </si>
  <si>
    <t>https://v.douyin.com/RLPXyXk/</t>
  </si>
  <si>
    <t>6949818439837941797</t>
  </si>
  <si>
    <t>https://www.xingtu.cn/ad/creator/author-homepage/douyin-video/6949818439837941797?market_track_id=9OPR4JK5A7HVRUI77UJN&amp;search_session_id=7506418791321731126&amp;video_type=2&amp;_route_from=from_page%3DMarket%26search_session_id%3D7506418791321731126%26is_for_order%3D1%26market_track_id%3D9OPR4JK5A7HVRUI77UJN%26platform_source%3D1%26key%3D%25E6%259E%2581%25E9%2580%259F%25E9%25A9%25AC%25E5%258A%259Bpart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</si>
  <si>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汽车、电动车、游戏</t>
  </si>
  <si>
    <t>奥迪、路特斯、长城汽车、奇瑞、大众ID、别克、日产逍客、蓝山、上汽汽车、坦克、途昂、高山MVP、腾势、阿维塔、零跑、哈弗、吉利</t>
  </si>
  <si>
    <t>夏77🟡CAG</t>
  </si>
  <si>
    <t>Vk977</t>
  </si>
  <si>
    <t>汽车随拍，颜值解说</t>
  </si>
  <si>
    <t>https://v.douyin.com/eC3yEYf/</t>
  </si>
  <si>
    <t>6629127176400666631</t>
  </si>
  <si>
    <t>https://www.xingtu.cn/ad/creator/author-homepage/douyin-video/6629127176400666631?market_track_id=N70MFCTDKM9P7OANQPMW&amp;search_session_id=7506419022990000191&amp;video_type=2&amp;_route_from=from_page%3DMarket%26search_session_id%3D7506419022990000191%26is_for_order%3D1%26market_track_id%3DN70MFCTDKM9P7OANQPMW%26platform_source%3D1%26key%3D%25E5%25A4%258F77%25F0%259F%259F%25A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</si>
  <si>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汽车、游戏、食品饮料、酒店、3C数码</t>
  </si>
  <si>
    <t>奥迪、东风奕派、吉利帝豪、东风日产、领克、阿维塔、思域、奇瑞、奔腾、吉利银河、岚图、福特、小鹏、极狐、领克</t>
  </si>
  <si>
    <t>丁啊叮CAG</t>
  </si>
  <si>
    <t>DD0904</t>
  </si>
  <si>
    <t>https://v.douyin.com/8Y1YhAe/</t>
  </si>
  <si>
    <t>6629725045386117128</t>
  </si>
  <si>
    <t>https://www.xingtu.cn/ad/creator/author-homepage/douyin-video/6629725045386117128?market_track_id=SUU99W0ZLQ0TMB899JER&amp;search_session_id=7506419291269644299&amp;video_type=2&amp;_route_from=from_page%3DMarket%26search_session_id%3D7506419291269644299%26is_for_order%3D1%26market_track_id%3DSUU99W0ZLQ0TMB899JER%26platform_source%3D1%26key%3D%25E4%25B8%2581%25E5%2595%258A%25E5%258F%25AE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</si>
  <si>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汽车、游戏、食品饮料、酒、AI软件</t>
  </si>
  <si>
    <t>泸州老窖、大众、腾势、东风日产、长安深蓝、阿维塔、传祺、广汽昊铂、东风风神、方程豹、奔腾、岚图、极狐</t>
  </si>
  <si>
    <t>辣椒蒋CAG</t>
  </si>
  <si>
    <t>汽车、颜值</t>
  </si>
  <si>
    <t>https://v.douyin.com/ikHJhdsd/ 5@0.com</t>
  </si>
  <si>
    <t>6855307372995280896</t>
  </si>
  <si>
    <t>https://www.xingtu.cn/ad/creator/author-homepage/douyin-video/6855307372995280896?market_track_id=0U7XA97WQ7FAZ0HB1OQJ&amp;search_session_id=7506419289869107212&amp;video_type=2&amp;_route_from=from_page%3DMarket%26search_session_id%3D7506419289869107212%26is_for_order%3D1%26market_track_id%3D0U7XA97WQ7FAZ0HB1OQJ%26platform_source%3D1%26key%3D%25E8%2592%258B%25E4%25B8%2580%25E4%25BA%25BF%25F0%259F%259A%2597%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</si>
  <si>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汽车、游戏、食品饮料、3C数码</t>
  </si>
  <si>
    <t>东风日产、长安深蓝、瓜子二手车、icar、阿维塔、岚图、起亚、吉利、BJ</t>
  </si>
  <si>
    <t>叶子宝宝🍃CAG</t>
  </si>
  <si>
    <t>yezi600</t>
  </si>
  <si>
    <t>https://v.douyin.com/NfM4H3xVgqI/ 0@0.com</t>
  </si>
  <si>
    <t>6870160334506688526</t>
  </si>
  <si>
    <t>https://www.xingtu.cn/ad/creator/author-homepage/douyin-video/6870160334506688526?market_track_id=ALUPYOHU2Q7WIQNY7CS6&amp;search_session_id=7529771916695224339&amp;possessStarId</t>
  </si>
  <si>
    <t>东风日产</t>
  </si>
  <si>
    <t>CAG女团</t>
  </si>
  <si>
    <t>pkb071800</t>
  </si>
  <si>
    <t>https://v.douyin.com/YVnZ2nB_6tQ/ 9@0.com</t>
  </si>
  <si>
    <t>6729824086039461891</t>
  </si>
  <si>
    <t>https://www.xingtu.cn/ad/creator/author-homepage/douyin-video/6729824086039461891?market_track_id=MR96FF0YLNLMW3T5JZGY&amp;search_session_id=7506415498557505577&amp;video_type=2&amp;_route_from=from_page%3DMarket%26search_session_id%3D7506415498557505577%26is_for_order%3D1%26market_track_id%3DMR96FF0YLNLMW3T5JZGY%26platform_source%3D1%26key%3D%25E7%259A%25AE%25E5%258D%25A1%25E7%2599%25BD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</t>
  </si>
  <si>
    <t>皮卡白</t>
  </si>
  <si>
    <t>https://v.douyin.com/9p2UoicvFuI/</t>
  </si>
  <si>
    <t>6640251994009239565</t>
  </si>
  <si>
    <t>https://www.xingtu.cn/ad/creator/author-homepage/douyin-video/6640251994009239565?market_track_id=58GR35K6N1HAO60B2LVZ&amp;search_session_id=7622974722355314731&amp;possessStarId</t>
  </si>
  <si>
    <t>吉利帝豪、长城、五菱缤果、捷途</t>
  </si>
  <si>
    <t>二次元</t>
  </si>
  <si>
    <r>
      <rPr>
        <sz val="10"/>
        <color rgb="FF08090C"/>
        <rFont val="微软雅黑"/>
        <charset val="134"/>
      </rPr>
      <t>四月</t>
    </r>
    <r>
      <rPr>
        <sz val="10"/>
        <color rgb="FF08090C"/>
        <rFont val="宋体-简"/>
        <charset val="134"/>
      </rPr>
      <t>❤</t>
    </r>
  </si>
  <si>
    <t>颜值、古风变装</t>
  </si>
  <si>
    <t>https://v.douyin.com/91XqThN95LU/</t>
  </si>
  <si>
    <t>6596679736393465860</t>
  </si>
  <si>
    <t>https://www.xingtu.cn/ad/creator/author-homepage/douyin-video/6596679736393465860?market_track_id=APBR2FCN2QFQPX0QSDB3&amp;search_session_id=7565742280636989503&amp;possessStarId</t>
  </si>
  <si>
    <t>综合类2C电商、软件、游戏</t>
  </si>
  <si>
    <t>多闪APP、抖音商城、花间颂、欧诗漫</t>
  </si>
  <si>
    <t>南京</t>
  </si>
  <si>
    <t>Cn 脸扁</t>
  </si>
  <si>
    <t>COS 变装</t>
  </si>
  <si>
    <t>https://v.douyin.com/jw6LBUB/</t>
  </si>
  <si>
    <t>6783864693632008200</t>
  </si>
  <si>
    <t>https://www.xingtu.cn/ad/creator/author-homepage/douyin-video/6783864693632008200?market_track_id=DX2XFJA2VHND2WDXVECP&amp;search_session_id=7506418399556894774&amp;video_type=2&amp;_route_from=from_page%3DMarket%26search_session_id%3D7506418399556894774%26is_for_order%3D1%26market_track_id%3DDX2XFJA2VHND2WDXVECP%26platform_source%3D1%26key%3DCn%2B%25E8%2584%25B8%25E6%2589%2581%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</si>
  <si>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3C数码、文旅、日化用品、软件、食品饮料、游戏</t>
  </si>
  <si>
    <t>毛戈平、可口可乐、阴阳师、梦幻西游、饿了么、香飘飘、饿了么、燕云十六声、华为、番茄小说、卫龙</t>
  </si>
  <si>
    <t>重庆</t>
  </si>
  <si>
    <t>鹿里真茗🦌</t>
  </si>
  <si>
    <t>Lulizhenming</t>
  </si>
  <si>
    <t>https://v.douyin.com/ik1j1xge/ 9@3.com</t>
  </si>
  <si>
    <t>6910389796934254599</t>
  </si>
  <si>
    <t>https://www.xingtu.cn/ad/creator/author-homepage/douyin-video/6910389796934254599?market_track_id=ZAKP6TWX3Z0B093LXPGP&amp;search_session_id=7506415352033706038&amp;video_type=2&amp;_route_from=from_page%3DMarket%26search_session_id%3D7506415352033706038%26is_for_order%3D1%26market_track_id%3DZAKP6TWX3Z0B093LXPGP%26platform_source%3D1%26key%3D%25E9%25B9%25BF%25E9%2587%258C%25E7%259C%259F%25E8%258C%2597%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</t>
  </si>
  <si>
    <t>文旅、日化用品、软件、食品饮料、游戏</t>
  </si>
  <si>
    <t>天猫精灵、倩女幽魂、盛世芳华手游、谷雨、支付宝、茶百道、猫箱、浮生为卿歌、指间山海</t>
  </si>
  <si>
    <t>小年Nian</t>
  </si>
  <si>
    <t>Thesmallyear</t>
  </si>
  <si>
    <t>COS、二次元剧情</t>
  </si>
  <si>
    <t>https://v.douyin.com/iDDUXSLj/ 9@1.com :2pm</t>
  </si>
  <si>
    <t>7260488513212710970</t>
  </si>
  <si>
    <t>https://www.xingtu.cn/ad/creator/author-homepage/douyin-video/7260488513212710970?market_track_id=3V43JEXVIF8XB9KJH909&amp;search_session_id=7506416010629988393&amp;video_type=2&amp;_route_from=from_page%3DMarket%26search_session_id%3D7506416010629988393%26is_for_order%3D1%26market_track_id%3D3V43JEXVIF8XB9KJH909%26platform_source%3D1%26key%3D%25E5%25B0%258F%25E5%25B9%25B4Nian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</si>
  <si>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3C数码、餐饮服务、软件、食品饮料、游戏</t>
  </si>
  <si>
    <t>斗罗大陆、第五人格、寻道大千、益禾堂、霸王茶姬、oppo、不良人、燕云十六声、芬达、番茄小说、猫箱</t>
  </si>
  <si>
    <t>安吉AnJ</t>
  </si>
  <si>
    <t>COS 变装 特效</t>
  </si>
  <si>
    <t>https://v.douyin.com/wY5EbAVpuV8/</t>
  </si>
  <si>
    <t>7488315869542481958</t>
  </si>
  <si>
    <t>https://www.xingtu.cn/ad/creator/author-homepage/douyin-video/7488315869542481958?market_track_id=GN4C1YMKB8J6X9QKJHNN&amp;search_session_id=7576565643592663094&amp;possessStarId</t>
  </si>
  <si>
    <t>3C数码、软件、食品饮料、游戏</t>
  </si>
  <si>
    <t>300英雄、火影忍者、明日方舟、三国杀、天龙八部、阴阳师、永劫无间</t>
  </si>
  <si>
    <t>武汉</t>
  </si>
  <si>
    <t>摄影</t>
  </si>
  <si>
    <t>聪仔</t>
  </si>
  <si>
    <t>摄影 日常 旅行</t>
  </si>
  <si>
    <t>https://v.douyin.com/BNvsvjV/</t>
  </si>
  <si>
    <t>6906468704179978253</t>
  </si>
  <si>
    <t>https://www.xingtu.cn/ad/creator/author-homepage/douyin-video/6906468704179978253?market_track_id=PF8ZCBKZ0WM963G1RPPE&amp;search_session_id=7506418652669968420&amp;video_type=2&amp;_route_from=from_page%3DMarket%26search_session_id%3D7506418652669968420%26is_for_order%3D1%26market_track_id%3DPF8ZCBKZ0WM963G1RPPE%26platform_source%3D1%26key%3D%25E8%2581%25AA%25E4%25BB%2594%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</si>
  <si>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汽车、3C数码、美妆、保险业、电动车、文旅、酒、药品</t>
  </si>
  <si>
    <t>得物，OPPO、三星、五菱、魏牌蓝山、极狐、零跑、领克、东风本田、沱牌舍得、北汽、坦克、领克、林肯、YSL、长安</t>
  </si>
  <si>
    <t>烟台</t>
  </si>
  <si>
    <t>旅行</t>
  </si>
  <si>
    <t>连蜜.</t>
  </si>
  <si>
    <t>mumushibendan</t>
  </si>
  <si>
    <t>旅行、舞蹈、颜值</t>
  </si>
  <si>
    <t>https://v.douyin.com/YSFB7Vh/</t>
  </si>
  <si>
    <t>6846195326383030286</t>
  </si>
  <si>
    <t>https://www.xingtu.cn/ad/creator/author-homepage/douyin-video/6846195326383030286?market_track_id=FOAXG3JNKY28QCQJUMNJ&amp;search_session_id=7506419512900763660&amp;video_type=2&amp;_route_from=from_page%3DMarket%26search_session_id%3D7506419512900763660%26is_for_order%3D1%26market_track_id%3DFOAXG3JNKY28QCQJUMNJ%26platform_source%3D1%26key%3D%25E8%25BF%259E%25E8%259C%259C.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</si>
  <si>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3C数码、汽车、AI软件、保险业、餐饮服务、文旅、游戏</t>
  </si>
  <si>
    <t>比亚迪、阿维塔、滴滴、康师傅、长安、原神、零跑汽车、大众、阿尔卑斯、安慕希、岚图、云上草原、华为、小米</t>
  </si>
  <si>
    <t>颜值</t>
  </si>
  <si>
    <t>徐十七嘛</t>
  </si>
  <si>
    <t>日常、颜值</t>
  </si>
  <si>
    <t>https://v.douyin.com/_lMUnKhZ_vE/</t>
  </si>
  <si>
    <t>6834011991800021005</t>
  </si>
  <si>
    <t>https://www.xingtu.cn/ad/creator/author-homepage/douyin-video/6834011991800021005?market_track_id=SR3ZC29RTTZ0ZEBUVE23&amp;search_session_id=7506425026557263911&amp;video_type=2&amp;_route_from=from_page%3DMarket%26search_session_id%3D7506425026557263911%26is_for_order%3D1%26market_track_id%3DSR3ZC29RTTZ0ZEBUVE23%26platform_source%3D1%26key%3D%25E5%25BE%2590%25E5%258D%2581%25E4%25B8%2583%25E5%2598%259B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</si>
  <si>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汽车、3C数码、保险业、餐饮服务、电动车、家电、酒、软件、食品饮料、线下零售、综合类2C电商</t>
  </si>
  <si>
    <t>茶π、劲酒、优酸乳、美团、阿维塔、马爹利、华为、百事可乐、深蓝、东本</t>
  </si>
  <si>
    <t>雪蕊呀！</t>
  </si>
  <si>
    <t>xrbb9520</t>
  </si>
  <si>
    <t>https://v.douyin.com/idVsSMmU/</t>
  </si>
  <si>
    <t>6734527767246798860</t>
  </si>
  <si>
    <t>https://www.xingtu.cn/ad/creator/author-homepage/douyin-video/6734527767246798860?market_track_id=WKVXPSL4IKRQJNQ4NM5M&amp;search_session_id=7506429136802496531&amp;video_type=2&amp;_route_from=from_page%3DMarket%26search_session_id%3D7506429136802496531%26is_for_order%3D1%26market_track_id%3DWKVXPSL4IKRQJNQ4NM5M%26platform_source%3D1%26key%3D%25E9%259B%25AA%25E8%2595%258A%25E5%2591%2580%25EF%25BC%2581%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</si>
  <si>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汽车、美妆、3C数码、珠宝、综合类2C电商、食品饮料</t>
  </si>
  <si>
    <t>YSL、五菱、星穹铁道、小米、香奈儿、蛋仔派对、京东、周大生、东风奕派、汉堡王、华为、东本、影石360</t>
  </si>
  <si>
    <t>成都/北京</t>
  </si>
  <si>
    <t>王情水</t>
  </si>
  <si>
    <t>https://v.douyin.com/hQeDxNC/</t>
  </si>
  <si>
    <t>6596679555342139396</t>
  </si>
  <si>
    <t>https://www.xingtu.cn/ad/creator/author-homepage/douyin-video/6596679555342139396?market_track_id=BT0EEIGVJVDIVEW41ZGX&amp;search_session_id=7506429136803135507&amp;video_type=2&amp;_route_from=from_page%3DMarket%26search_session_id%3D7506429136803135507%26is_for_order%3D1%26market_track_id%3DBT0EEIGVJVDIVEW41ZGX%26platform_source%3D1%26key%3D%25E7%258E%258B%25E6%2583%2585%25E6%25B0%25B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</si>
  <si>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3C数码、服装配饰、酒、日化用品、食品饮料、综合类2C电商</t>
  </si>
  <si>
    <t>蛋仔派对、欧莱雅、理然、李宁、太平鸟、百事、凌度、1664、波司登、科罗娜、华为、高梵、古茗</t>
  </si>
  <si>
    <t>是腿腿耶</t>
  </si>
  <si>
    <t>stty000316</t>
  </si>
  <si>
    <t>https://v.douyin.com/U7hrxCa/</t>
  </si>
  <si>
    <t>6791920181795880967</t>
  </si>
  <si>
    <t>https://www.xingtu.cn/ad/creator/author-homepage/douyin-video/6791920181795880967?market_track_id=IM3U27N5TPWIQ7CVV1N0&amp;search_session_id=7506429437123608587&amp;video_type=2&amp;_route_from=from_page%3DMarket%26search_session_id%3D7506429437123608587%26is_for_order%3D1%26market_track_id%3DIM3U27N5TPWIQ7CVV1N0%26platform_source%3D1%26key%3D%25E6%2598%25AF%25E8%2585%25BF%25E8%2585%25BF%25E8%2580%25B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</si>
  <si>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酒、汽车、食品饮料、综合类2C电商、游戏、服装配饰</t>
  </si>
  <si>
    <t>荣威、东风、阿迪达斯、益禾堂、台铃电动车、我是大东家、战火勋章、东风、伊利、奇瑞icar、嘉士伯</t>
  </si>
  <si>
    <t>梦轩</t>
  </si>
  <si>
    <t>88888882_</t>
  </si>
  <si>
    <t>颜值 创意变装</t>
  </si>
  <si>
    <t>https://v.douyin.com/iRjb6jSc/</t>
  </si>
  <si>
    <t>6918092611571941389</t>
  </si>
  <si>
    <t>https://www.xingtu.cn/ad/creator/author-homepage/douyin-video/6918092611571941389?market_track_id=O3DRWQMXZTJK4BBZ0EKJ&amp;search_session_id=7506429452747112460&amp;video_type=2&amp;_route_from=from_page%3DMarket%26search_session_id%3D7506429452747112460%26is_for_order%3D1%26market_track_id%3DO3DRWQMXZTJK4BBZ0EKJ%26platform_source%3D1%26key%3D%25E6%25A2%25A6%25E8%25BD%25A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</si>
  <si>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游戏、日化用品、食品饮料、美妆</t>
  </si>
  <si>
    <t>蛋仔派对、拼多多、七度空间、久匠、初厘蛋糕</t>
  </si>
  <si>
    <t>赛罗的宝贝</t>
  </si>
  <si>
    <t>6666666niua</t>
  </si>
  <si>
    <t>https://v.douyin.com/ihY3Bnto/ 3@1.com</t>
  </si>
  <si>
    <t>6805457493347549198</t>
  </si>
  <si>
    <t>https://www.xingtu.cn/ad/creator/author-homepage/douyin-video/6805457493347549198?market_track_id=ABWG93TWKLXV69FMO8CQ&amp;search_session_id=7506424543515459638&amp;video_type=2&amp;_route_from=from_page%3DMarket%26search_session_id%3D7506424543515459638%26is_for_order%3D1%26market_track_id%3DABWG93TWKLXV69FMO8CQ%26platform_source%3D1%26key%3D%25E8%25B5%259B%25E7%25BD%2597%25E7%259A%2584%25E5%25AE%259D%25E8%25B4%259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</si>
  <si>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日化用品、软件、游戏、食品饮料</t>
  </si>
  <si>
    <t>优思明、杜蕾斯、可颂、逆水寒</t>
  </si>
  <si>
    <t>上海</t>
  </si>
  <si>
    <t>洛丽塔大哥lolita</t>
  </si>
  <si>
    <t>1818515dy</t>
  </si>
  <si>
    <t>https://v.douyin.com/iDDrdfwC/ 9@0.com</t>
  </si>
  <si>
    <t>6793284681224683534</t>
  </si>
  <si>
    <t>https://www.xingtu.cn/ad/creator/author-homepage/douyin-video/6793284681224683534?market_track_id=WYYKHUE391R399LR5PQC&amp;search_session_id=7506425929252306956&amp;video_type=2&amp;_route_from=from_page%3DMarket%26search_session_id%3D7506425929252306956%26is_for_order%3D1%26market_track_id%3DWYYKHUE391R399LR5PQC%26platform_source%3D1%26key%3D%25E6%25B4%259B%25E4%25B8%25BD%25E5%25A1%2594%25E5%25A4%25A7%25E5%2593%25A5lolit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</si>
  <si>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食品饮料、药品、游戏、综合类2C电商、酒、酒店、汽车、</t>
  </si>
  <si>
    <t>RIO、大话西游、长安幻想、绵阳方特、和成天下、沱牌舍得、岚图、得物、东风日产、哈弗、</t>
  </si>
  <si>
    <t>VV</t>
  </si>
  <si>
    <t>wyj0812</t>
  </si>
  <si>
    <t>https://v.douyin.com/eNCSeHH/</t>
  </si>
  <si>
    <t>6870160411379892231</t>
  </si>
  <si>
    <t>https://www.xingtu.cn/ad/creator/author-homepage/douyin-video/6870160411379892231?market_track_id=Q5M20T2PEK2M1R5YASOU&amp;search_session_id=7550219414239985705&amp;possessStarId</t>
  </si>
  <si>
    <t>美妆、汽车、食品饮料、游戏、日化用品</t>
  </si>
  <si>
    <t>迪奥、娇韵诗、伊利、MAC、沪上阿姨、原神启动、TF、比亚迪、coach、1664</t>
  </si>
  <si>
    <t>小葛</t>
  </si>
  <si>
    <t>xiaoge77777</t>
  </si>
  <si>
    <t>颜值、身材</t>
  </si>
  <si>
    <t>https://v.douyin.com/iDDaWpJE/ 8@1.com :1pm</t>
  </si>
  <si>
    <t>6870166999796809741</t>
  </si>
  <si>
    <t>https://www.xingtu.cn/ad/creator/author-homepage/douyin-video/6870166999796809741?market_track_id=P73HQ4QJ099QMC8KICTS&amp;search_session_id=7506430366560682038&amp;video_type=2&amp;_route_from=from_page%3DMarket%26search_session_id%3D7506430366560682038%26is_for_order%3D1%26market_track_id%3DP73HQ4QJ099QMC8KICTS%26platform_source%3D1%26key%3D%25E8%258E%25AB%25E5%25BE%2597%25E6%2584%259F%25E6%2583%2585%25E7%259A%2584%25E5%25B0%258F%25E8%2591%259B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</si>
  <si>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食品饮料、游戏、综合类2C电商、汽车、日化用品</t>
  </si>
  <si>
    <t>小四四🍒</t>
  </si>
  <si>
    <t>Siye0826</t>
  </si>
  <si>
    <t>https://v.douyin.com/i6jrprmo/ 5@2.com</t>
  </si>
  <si>
    <t>6611303266019966990</t>
  </si>
  <si>
    <t>https://www.xingtu.cn/ad/creator/author-homepage/douyin-video/6611303266019966990?market_track_id=YZBLXF6ASWYQTM5LXYSG&amp;search_session_id=7506430525411033127&amp;video_type=2&amp;_route_from=from_page%3DMarket%26search_session_id%3D7506430525411033127%26is_for_order%3D1%26market_track_id%3DYZBLXF6ASWYQTM5LXYSG%26platform_source%3D1%26key%3D%25E5%25B0%258F%25E5%259B%259B%25E5%259B%259B%25F0%259F%258D%2592%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</si>
  <si>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食品饮料、文旅、软件、游戏</t>
  </si>
  <si>
    <t>抖音好物节、鲜菲乐、可颂、方特</t>
  </si>
  <si>
    <t>小蒋同学</t>
  </si>
  <si>
    <t>颜值、健身</t>
  </si>
  <si>
    <t>https://v.douyin.com/l48-W0BWH2c/</t>
  </si>
  <si>
    <t>7488959372198936602</t>
  </si>
  <si>
    <t>https://www.xingtu.cn/ad/creator/author-homepage/douyin-video/7488959372198936602?market_track_id=VWMFFQNDTW0BCBDHKNN4&amp;search_session_id=7506431099029028876&amp;video_type=2&amp;_route_from=from_page%3DMarket%26search_session_id%3D7506431099029028876%26is_for_order%3D1%26market_track_id%3DVWMFFQNDTW0BCBDHKNN4%26platform_source%3D1%26key%3D%25E5%25B0%258F%25E8%2592%258B%25E5%2590%258C%25E5%25AD%25A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</si>
  <si>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美妆</t>
  </si>
  <si>
    <t>金陵奇怪的烧饼</t>
  </si>
  <si>
    <t>美妆改造</t>
  </si>
  <si>
    <t>https://v.douyin.com/iJPnedXN/</t>
  </si>
  <si>
    <t>7060481079546740749</t>
  </si>
  <si>
    <t>https://www.xingtu.cn/ad/creator/author-homepage/douyin-video/7060481079546740749?market_track_id=2WEXY9CC3S5R884QCM1F&amp;search_session_id=7506420928160284711&amp;video_type=2&amp;_route_from=from_page%3DMarket%26search_session_id%3D7506420928160284711%26is_for_order%3D1%26market_track_id%3D2WEXY9CC3S5R884QCM1F%26platform_source%3D1%26key%3D%25E9%2587%2591%25E9%2599%25B5%25E5%25A5%2587%25E6%2580%25AA%25E7%259A%2584%25E7%2583%25A7%25E9%25A5%25B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</si>
  <si>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美妆、3C数码、服装配饰、家电、日化用品、软件、医疗器械、综合类2C电商、综合类线下零售</t>
  </si>
  <si>
    <t>MAC、OLAY、施华蔻、欧莱雅、得物、淘宝、OPPO、京东、理肤泉、花西子、丝芙兰、MAC、拼多多、适乐肤、豆包、修丽可、海昌</t>
  </si>
  <si>
    <t>张若好</t>
  </si>
  <si>
    <t>美妆 购物分享</t>
  </si>
  <si>
    <t>https://v.douyin.com/iJPnXVxk/</t>
  </si>
  <si>
    <t>7180709870071447609</t>
  </si>
  <si>
    <t>https://www.xingtu.cn/ad/creator/author-homepage/douyin-video/7180709870071447609?market_track_id=PIEB08Z2JMFWPHSRFLIW&amp;search_session_id=7506421047202578443&amp;video_type=2&amp;_route_from=from_page%3DMarket%26search_session_id%3D7506421047202578443%26is_for_order%3D1%26market_track_id%3DPIEB08Z2JMFWPHSRFLIW%26platform_source%3D1%26key%3D%25E5%25BC%25A0%25E8%258B%25A5%25E5%25A5%25B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</si>
  <si>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美妆、汽车、日化用品、3C数码、餐饮服务、服装配饰、家电、家居装修、软件、食品饮料、医疗器械、游戏、珠宝首饰、保健品</t>
  </si>
  <si>
    <t>彩棠、七度空间、膜法世家、瑷尔博士、法珀、珂润、谷雨、雕牌、心相印、可啦啦美瞳、沙宣、好想来、iPhone、OLAY、</t>
  </si>
  <si>
    <t>段子</t>
  </si>
  <si>
    <t>我是小程同学</t>
  </si>
  <si>
    <t>A299_299</t>
  </si>
  <si>
    <t>颜值 搞笑</t>
  </si>
  <si>
    <t>https://v.douyin.com/ieJE8VSW/</t>
  </si>
  <si>
    <t>6765376911481765895</t>
  </si>
  <si>
    <t>https://www.xingtu.cn/ad/creator/author-homepage/douyin-video/6765376911481765895?market_track_id=1KKSMRVM7CQC1GZEHIJS&amp;search_session_id=7506421245673291830&amp;video_type=2&amp;_route_from=from_page%3DMarket%26search_session_id%3D7506421245673291830%26is_for_order%3D1%26market_track_id%3D1KKSMRVM7CQC1GZEHIJS%26platform_source%3D1%26key%3D%25E6%2588%2591%25E6%2598%25AF%25E5%25B0%258F%25E7%25A8%258B%25E5%2590%258C%25E5%25AD%25A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</si>
  <si>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3C数码、汽车、服装配饰、文旅、酒、日化用品、软件、食品饮料、线下零售、音乐软件、游戏</t>
  </si>
  <si>
    <t>小米、伊利、无畏契约、奇瑞、名创优品、宝骏悦也、梦幻西游、五菱、三角洲行动、OPPO、苏菲、永劫无间、蛋仔派对、百事可乐、理想、坦克</t>
  </si>
  <si>
    <t>重庆/成都</t>
  </si>
  <si>
    <t>李里</t>
  </si>
  <si>
    <t>LILI800</t>
  </si>
  <si>
    <t>段子 剧情</t>
  </si>
  <si>
    <t>https://v.douyin.com/YnUjViz55N4/</t>
  </si>
  <si>
    <t>6716888711335772164</t>
  </si>
  <si>
    <t>https://www.xingtu.cn/ad/creator/author-homepage/douyin-video/6716888711335772164?market_track_id=IFYOO8BHE9JNSSK8UBE6&amp;search_session_id=7571704554984472619&amp;possessStarId</t>
  </si>
  <si>
    <t>汽车、日化用品、3C数码、保险业、家电、酒、软件、药品、综合类2C电商</t>
  </si>
  <si>
    <t>阿维塔、零跑、美团、vivo、元气森林、懂车帝、岚图、理想</t>
  </si>
  <si>
    <t>解忧小韩❤️‍🔥🔥🔥</t>
  </si>
  <si>
    <t>https://v.douyin.com/8fgaTKI2Bls/</t>
  </si>
  <si>
    <t>7313252215253106738</t>
  </si>
  <si>
    <t>https://www.xingtu.cn/ad/creator/author-homepage/douyin-video/7313252215253106738?market_track_id=KLAGSG9D1ZXAEIYMLZ22&amp;search_session_id=7662988975057190966&amp;possessStarId</t>
  </si>
  <si>
    <t>食品饮料、综合类2C电商、家电、汽车、美妆</t>
  </si>
  <si>
    <t>美团、川崎巧克力</t>
  </si>
  <si>
    <t>阿姣来也</t>
  </si>
  <si>
    <t>223334444ttkx</t>
  </si>
  <si>
    <t>剧情段子</t>
  </si>
  <si>
    <t>https://v.douyin.com/CNKL7pwCsqQ/</t>
  </si>
  <si>
    <t>7234487160148066341</t>
  </si>
  <si>
    <t>https://www.xingtu.cn/ad/creator/author-homepage/douyin-video/7234487160148066341?market_track_id=1WCKPTW4VC40A2221YMX&amp;search_session_id=7628143600694165545&amp;possessStarId</t>
  </si>
  <si>
    <t>食品饮料、日化用品、家电、3C数码、软件</t>
  </si>
  <si>
    <t>金领冠、千问</t>
  </si>
  <si>
    <t>侯博_</t>
  </si>
  <si>
    <t>houbo0024</t>
  </si>
  <si>
    <t>段子、搞笑</t>
  </si>
  <si>
    <t>https://v.douyin.com/i5boShFY/</t>
  </si>
  <si>
    <t>6818363824530259981</t>
  </si>
  <si>
    <t>https://www.xingtu.cn/ad/creator/author-homepage/douyin-video/6818363824530259981?market_track_id=GAK8PLETEK3HVV75L1IZ&amp;search_session_id=7506421950762696715&amp;video_type=2&amp;_route_from=from_page%3DMarket%26search_session_id%3D7506421950762696715%26is_for_order%3D1%26market_track_id%3DGAK8PLETEK3HVV75L1IZ%26platform_source%3D1%26key%3D%25E4%25BE%25AF%25E5%258D%259A_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</si>
  <si>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3C数码、家电、酒、美妆、日化用品、软件、食品饮料、AI软件、保险业、餐饮服务、线下零售、医疗器械、影视宣传、游戏、综合类2C电商</t>
  </si>
  <si>
    <t>usmile、麦当劳、淘宝、可爱多、林里柠檬茶、脉动、芬达、美团、肯德基、蒙牛、元宝、华为、Olay、霸王茶姬</t>
  </si>
  <si>
    <t>飞飞Lf</t>
  </si>
  <si>
    <t>nianxiang1105</t>
  </si>
  <si>
    <t>段子、生活</t>
  </si>
  <si>
    <t>https://v.douyin.com/FmolR1KJook/</t>
  </si>
  <si>
    <t>6859218264526962702</t>
  </si>
  <si>
    <t>https://www.xingtu.cn/ad/creator/author-homepage/douyin-video/6859218264526962702?market_track_id=ESWOJZ4LL2IDD4QEYDFT&amp;search_session_id=7550213757390864438&amp;possessStarId</t>
  </si>
  <si>
    <t>汽车、日化用品、食品饮料、保险业、3C数码</t>
  </si>
  <si>
    <t>六神、别克、瑞幸、波司登、零食有鸣、元气森林、蚂蚁保</t>
  </si>
  <si>
    <t>陈崎凡</t>
  </si>
  <si>
    <t>JACKSONCHEN1995</t>
  </si>
  <si>
    <t>https://v.douyin.com/Rj3V840f0dg/</t>
  </si>
  <si>
    <t>6740595716000841736</t>
  </si>
  <si>
    <t>https://www.xingtu.cn/ad/creator/author-homepage/douyin-video/6740595716000841736?market_track_id=K54Z2XKMZKDPLARLZ5GG&amp;search_session_id=7637466651600093203&amp;possessStarId</t>
  </si>
  <si>
    <t>酒、食品饮料、日化用品、</t>
  </si>
  <si>
    <t>海伦司、伊利、重庆啤酒、雀巢</t>
  </si>
  <si>
    <t>张九九</t>
  </si>
  <si>
    <t>zhangnv99</t>
  </si>
  <si>
    <t>生活、酒</t>
  </si>
  <si>
    <t>https://v.douyin.com/iSSP2279/ 2@2.com</t>
  </si>
  <si>
    <t>6843212354792980493</t>
  </si>
  <si>
    <t>https://www.xingtu.cn/ad/creator/author-homepage/douyin-video/6843212354792980493?market_track_id=RG69PPQ1KDPGXJYV1UTS&amp;search_session_id=7506421678910603318&amp;video_type=2&amp;_route_from=from_page%3DMarket%26search_session_id%3D7506421678910603318%26is_for_order%3D1%26market_track_id%3DRG69PPQ1KDPGXJYV1UTS%26platform_source%3D1%26key%3D%25E4%25B9%259D%25E4%25B9%259D%25E6%2588%2591%25E5%2595%258A-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</si>
  <si>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酒、食品饮料、日化用品、3C数码</t>
  </si>
  <si>
    <t>豆包app、百加得、RIO、书亦烧仙草、百利得、雪碧、果汁源、KKV、小郎酒、元气森林、百加得、劲酒、美的、Prada、vivo</t>
  </si>
  <si>
    <t>长沙</t>
  </si>
  <si>
    <t>比格费西</t>
  </si>
  <si>
    <t>bigefeixi</t>
  </si>
  <si>
    <t>音乐、段子</t>
  </si>
  <si>
    <t>https://v.douyin.com/evchkkA/</t>
  </si>
  <si>
    <t>6678504237074219021</t>
  </si>
  <si>
    <t>https://www.xingtu.cn/ad/creator/author-homepage/douyin-video/6678504237074219021?market_track_id=D13CLSKP8FWFDVFPETW1&amp;search_session_id=7506418842764115980&amp;video_type=2&amp;_route_from=from_page%3DMarket%26search_session_id%3D7506418842764115980%26is_for_order%3D1%26market_track_id%3DD13CLSKP8FWFDVFPETW1%26platform_source%3D1%26key%3D%25E6%25AF%2594%25E6%25A0%25BC%25E8%25B4%25B9%25E8%25A5%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</si>
  <si>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家电、酒、汽车、软件、食品饮料</t>
  </si>
  <si>
    <t>五粮液、郑州日产、长安汽车、圣酒玉玺、荣威、王者荣耀、瑞丽特干葡萄酒、金六福酒、食魂火锅底料、长虹、舍得</t>
  </si>
  <si>
    <t>一个幽灵</t>
  </si>
  <si>
    <t>解说、段子</t>
  </si>
  <si>
    <t>https://v.douyin.com/ijjdY42F/</t>
  </si>
  <si>
    <t>7313479684807720997</t>
  </si>
  <si>
    <t>https://www.xingtu.cn/ad/creator/author-homepage/douyin-video/7313479684807720997?market_track_id=ALH7D0J6JFUEFDK6KAID&amp;search_session_id=7506424265248751679&amp;video_type=2&amp;_route_from=from_page%3DMarket%26search_session_id%3D7506424265248751679%26is_for_order%3D1%26market_track_id%3DALH7D0J6JFUEFDK6KAID%26platform_source%3D1%26key%3D%25E4%25B8%2580%25E4%25B8%25AA%25E5%25B9%25BD%25E7%2581%25B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</si>
  <si>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3C数码、软件、游戏、食品饮料、3C数码</t>
  </si>
  <si>
    <t>豆包APP、QCY耳机、转转、三国志、爱回收、逆水寒、58同城、永劫无间、时光大爆炸、偃武S3、九牧之野</t>
  </si>
  <si>
    <t>母婴</t>
  </si>
  <si>
    <t>娜扎分渣</t>
  </si>
  <si>
    <t>母婴、家庭</t>
  </si>
  <si>
    <t>https://v.douyin.com/bwEB4nNFwkw/</t>
  </si>
  <si>
    <t>7021345477824086023</t>
  </si>
  <si>
    <t>https://www.xingtu.cn/ad/creator/author-homepage/douyin-video/7021345477824086023?market_track_id=11PZ14U0SM90UR985ZXZ&amp;search_session_id=7576943175823179812&amp;possessStarId&amp;active_tab=content_performance&amp;active_module=.content-video-list-panel&amp;content_key_word=%E5%A8%9C%E6%89%8E%E5%88%86%E6%B8%A3</t>
  </si>
  <si>
    <t>母婴、美妆、日化用品、食品饮料、汽车、服装配饰、3C数码</t>
  </si>
  <si>
    <t>好医保、迪巧、丫萌、岚图MAC、薇诺娜、欧莱雅、徕芬、花西子、美团</t>
  </si>
  <si>
    <t>成都
北京</t>
  </si>
  <si>
    <t>亲子</t>
  </si>
  <si>
    <t>胖嘟嘟的嘟嘟</t>
  </si>
  <si>
    <t>xiaopangdudu</t>
  </si>
  <si>
    <t>剧情、亲子</t>
  </si>
  <si>
    <t>https://v.douyin.com/N9wSKAr/</t>
  </si>
  <si>
    <t>6740393506990194696</t>
  </si>
  <si>
    <t>https://www.xingtu.cn/ad/creator/author-homepage/douyin-video/6740393506990194696?market_track_id=DRKK9SM8L3131BHUIM88&amp;search_session_id=7506417872022700043&amp;video_type=2&amp;_route_from=from_page%3DMarket%26search_session_id%3D7506417872022700043%26is_for_order%3D1%26market_track_id%3DDRKK9SM8L3131BHUIM88%26platform_source%3D1%26key%3D%25E8%2583%2596%25E5%2598%259F%25E5%2598%259F%25E7%259A%2584%25E5%2598%259F%25E5%2598%259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</si>
  <si>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母婴、日化用品、食品饮料、汽车、服装配饰、3C数码</t>
  </si>
  <si>
    <t>美素佳儿、完达山、爱他美、蒙牛、长安欧尚、松下、荣威、极狐、法优乐、岚图</t>
  </si>
  <si>
    <t>彩虹和格格</t>
  </si>
  <si>
    <t>Chmama</t>
  </si>
  <si>
    <t>亲子、生活</t>
  </si>
  <si>
    <t>https://v.douyin.com/oc0iSkp3I-Y/</t>
  </si>
  <si>
    <t>6870112228712923144</t>
  </si>
  <si>
    <t>https://www.xingtu.cn/ad/creator/author-homepage/douyin-video/6870112228712923144?market_track_id=I0U981DWX92MXI5VN9S6&amp;search_session_id=7597722299365965878&amp;possessStarId</t>
  </si>
  <si>
    <t>北京</t>
  </si>
  <si>
    <t>情侣</t>
  </si>
  <si>
    <t>黄锐铨</t>
  </si>
  <si>
    <t>77777774_</t>
  </si>
  <si>
    <t>https://v.douyin.com/JGoHUQ1/</t>
  </si>
  <si>
    <t>6602513255774552072</t>
  </si>
  <si>
    <t>https://www.xingtu.cn/ad/creator/author-homepage/douyin-video/6602513255774552072?market_track_id=PTF8N8NPVNQT7WK3HW8Y&amp;search_session_id=7506424333159333907&amp;video_type=2&amp;_route_from=from_page%3DMarket%26search_session_id%3D7506424333159333907%26is_for_order%3D1%26market_track_id%3DPTF8N8NPVNQT7WK3HW8Y%26platform_source%3D1%26key%3D%25E4%25B8%2589%25E5%258D%2583%25E4%25BC%2581%25E9%25B9%2585%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</si>
  <si>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3C数码、美妆、服装配饰、家电、文旅、酒、汽车、软件、食品饮料、线下零售、游戏</t>
  </si>
  <si>
    <t>康师傅、乐堡啤酒、五菱宏光、华为、美年达、华为、智己、广汽埃安、海尔、苹果、百事可乐、迪士尼</t>
  </si>
  <si>
    <t>晨晓义</t>
  </si>
  <si>
    <t>情侣、日常</t>
  </si>
  <si>
    <t>https://v.douyin.com/AvYkCxx/</t>
  </si>
  <si>
    <t>6733529818639368206</t>
  </si>
  <si>
    <t>https://www.xingtu.cn/ad/creator/author-homepage/douyin-video/6733529818639368206?market_track_id=WRTIL1B1HTNDE90QY48O&amp;search_session_id=7506424351446384681&amp;video_type=2&amp;_route_from=from_page%3DMarket%26search_session_id%3D7506424351446384681%26is_for_order%3D1%26market_track_id%3DWRTIL1B1HTNDE90QY48O%26platform_source%3D1%26key%3D%25E6%2599%25A8%25E6%2599%2593%25E4%25B9%2589%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</si>
  <si>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3C数码、AI软件、保健品、保险业、餐饮服务、服装配饰、酒、美妆、汽车、日化用品、软件、食品饮料、药品、医疗器械、游戏、综合类2C电商</t>
  </si>
  <si>
    <t>得物、肯德基、荣威、广汽丰田、吉列剃须刀、小奥汀、膜法世家、DNF、美团、传祺、smart、别克、沱牌、乐事</t>
  </si>
  <si>
    <t>广东/深圳</t>
  </si>
  <si>
    <t>游戏</t>
  </si>
  <si>
    <t>张什什</t>
  </si>
  <si>
    <t>qn20010531</t>
  </si>
  <si>
    <t>颜值 游戏</t>
  </si>
  <si>
    <t>https://v.douyin.com/iLnMvpHr/</t>
  </si>
  <si>
    <t>6629660072450457603</t>
  </si>
  <si>
    <t>https://www.xingtu.cn/ad/creator/author-homepage/douyin-video/6629660072450457603?market_track_id=JME3Y2ESKQDD9EPJYTQN&amp;search_session_id=7506420419478552587&amp;video_type=2&amp;_route_from=from_page%3DMarket%26search_session_id%3D7506420419478552587%26is_for_order%3D1%26market_track_id%3DJME3Y2ESKQDD9EPJYTQN%26platform_source%3D1%26key%3D%25E5%25BC%25A0%25E4%25BB%2580%25E4%25BB%2580%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</si>
  <si>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美妆、3C数码、服装配饰、日化用品、医疗美容</t>
  </si>
  <si>
    <t>雅诗兰黛、TF、YSL、植村秀、海蓝之谜、卡诗、戴森、有棵树、欧莱雅、HBN、艾维岚、华为</t>
  </si>
  <si>
    <t>生活</t>
  </si>
  <si>
    <t>北方姑娘（糖糖）</t>
  </si>
  <si>
    <t>日常</t>
  </si>
  <si>
    <t>https://v.douyin.com/iLb8hLmv/</t>
  </si>
  <si>
    <t>6629665882937229325</t>
  </si>
  <si>
    <t>https://www.xingtu.cn/ad/creator/author-homepage/douyin-video/6629665882937229325?market_track_id=ADFREOQU9K4XJ1E1ZMOD&amp;search_session_id=7506424794557890599&amp;video_type=2&amp;_route_from=from_page%3DMarket%26search_session_id%3D7506424794557890599%26is_for_order%3D1%26market_track_id%3DADFREOQU9K4XJ1E1ZMOD%26platform_source%3D1%26key%3D%25E5%258C%2597%25E6%2596%25B9%25E5%25A7%2591%25E5%25A8%2598%25EF%25BC%2588%25E7%25B3%2596%25E7%25B3%2596%25EF%25BC%2589%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</si>
  <si>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AI软件、保险业、服装配饰、家电、酒、美妆、汽车、日化用品、软件、食品饮料、移动通信、影视宣传、综合类2C电商</t>
  </si>
  <si>
    <t>京东、雪佛兰、大众、乐事、伊利、徕芬、松下、欧莱雅、华为、赫莲娜、伊利金典、海尔、北汽、东风日产、岚图</t>
  </si>
  <si>
    <t>元贞与亨利</t>
  </si>
  <si>
    <t>日常、随拍</t>
  </si>
  <si>
    <t>https://v.douyin.com/YPNJaozIgqY/</t>
  </si>
  <si>
    <t>7530268826995261481</t>
  </si>
  <si>
    <t>https://www.xingtu.cn/ad/creator/author-homepage/douyin-video/7530268826995261481?market_track_id=AFYCHK8E6RNNZI1D3OYX&amp;search_session_id=7560902726126403620&amp;possessStarId</t>
  </si>
  <si>
    <t>餐饮服务、宠物、家电、美妆、汽车、日化用品、软件、生活服务综合平台、食品饮料、游戏、综合类2C电商</t>
  </si>
  <si>
    <r>
      <rPr>
        <sz val="10"/>
        <color rgb="FF08090C"/>
        <rFont val="微软雅黑"/>
        <charset val="134"/>
      </rPr>
      <t>转转、冠能、白惜牙膏、杨先生麻花、润培、德</t>
    </r>
    <r>
      <rPr>
        <sz val="10"/>
        <color rgb="FF08090C"/>
        <rFont val="宋体-简"/>
        <charset val="134"/>
      </rPr>
      <t>祐</t>
    </r>
    <r>
      <rPr>
        <sz val="10"/>
        <color rgb="FF08090C"/>
        <rFont val="微软雅黑"/>
        <charset val="134"/>
      </rPr>
      <t>、诚实一口、友望、美团</t>
    </r>
  </si>
  <si>
    <t>二同哥哥</t>
  </si>
  <si>
    <t>DYX881027</t>
  </si>
  <si>
    <t>日常、家庭</t>
  </si>
  <si>
    <t>https://v.douyin.com/En7thx/</t>
  </si>
  <si>
    <t>6629127088207036430</t>
  </si>
  <si>
    <t>https://www.xingtu.cn/ad/creator/author-homepage/douyin-video/6629127088207036430?market_track_id=HQ30STQYALVLETP50BBJ&amp;search_session_id=7506428133824708671&amp;video_type=2&amp;_route_from=from_page%3DMarket%26search_session_id%3D7506428133824708671%26is_for_order%3D1%26market_track_id%3DHQ30STQYALVLETP50BBJ%26platform_source%3D1%26key%3D%25E4%25BA%258C%25E5%2590%258C%25E5%2593%25A5%25E5%2593%25A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</si>
  <si>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AI软件、保健品、保险业、酒、汽车、食品饮料、影视宣传</t>
  </si>
  <si>
    <t>太太乐、爱他美、奇骏、TATA木门、石头、问界、劲酒、万家乐、奇骏、全友家私、滴滴、威猛先生、哈弗</t>
  </si>
  <si>
    <t>刘贺儿</t>
  </si>
  <si>
    <t>chenbaobao0</t>
  </si>
  <si>
    <t>记录生活vlog</t>
  </si>
  <si>
    <t>https://v.douyin.com/ihLfY4my/ 1@8.com</t>
  </si>
  <si>
    <t>6846209317889114120</t>
  </si>
  <si>
    <t>https://www.xingtu.cn/ad/creator/author-homepage/douyin-video/6846209317889114120?market_track_id=58IHQXH5X0IERITR1FXA&amp;search_session_id=7506428168321531915&amp;video_type=2&amp;_route_from=from_page%3DMarket%26search_session_id%3D7506428168321531915%26is_for_order%3D1%26market_track_id%3D58IHQXH5X0IERITR1FXA%26platform_source%3D1%26key%3D%25E5%2588%2598%25E8%25B4%25BA%25E5%2584%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</si>
  <si>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酒、3C数码、食品饮料、保险业、</t>
  </si>
  <si>
    <t>华为、茅台、京东</t>
  </si>
  <si>
    <t>小程不是小陈也不是小成</t>
  </si>
  <si>
    <t>https://v.douyin.com/ieJEk27r/</t>
  </si>
  <si>
    <t>6870167809498808333</t>
  </si>
  <si>
    <t>https://www.xingtu.cn/ad/creator/author-homepage/douyin-video/6870167809498808333?market_track_id=5JHIEM8JD0YPO75OONSK&amp;search_session_id=7506428303101018153&amp;video_type=2&amp;_route_from=from_page%3DMarket%26search_session_id%3D7506428303101018153%26is_for_order%3D1%26market_track_id%3D5JHIEM8JD0YPO75OONSK%26platform_source%3D1%26key%3D%25E5%25B0%258F%25E7%25A8%258B%25E4%25B8%258D%25E6%2598%25AF%25E5%25B0%258F%25E9%2599%2588%25E4%25B9%259F%25E4%25B8%258D%25E6%2598%25AF%25E5%25B0%258F%25E6%2588%2590%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</si>
  <si>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美妆、服装配饰、日化用品、食品饮料</t>
  </si>
  <si>
    <t>珂拉琪、intoyou、蕉点、mistine、HBN、明治、肌活</t>
  </si>
  <si>
    <r>
      <rPr>
        <sz val="10"/>
        <color rgb="FF08090C"/>
        <rFont val="微软雅黑"/>
        <charset val="134"/>
      </rPr>
      <t>小林</t>
    </r>
    <r>
      <rPr>
        <sz val="10"/>
        <color rgb="FF08090C"/>
        <rFont val="宋体-简"/>
        <charset val="134"/>
      </rPr>
      <t>綠</t>
    </r>
  </si>
  <si>
    <t>cptbtptp0506zzz</t>
  </si>
  <si>
    <t>颜值 日常</t>
  </si>
  <si>
    <t>https://v.douyin.com/YFDupKa/</t>
  </si>
  <si>
    <t>6985450122213588999</t>
  </si>
  <si>
    <t>https://www.xingtu.cn/ad/creator/author-homepage/douyin-video/6985450122213588999?market_track_id=HAMOFE78QB1VJXO33CNW&amp;search_session_id=7506428100830363687&amp;video_type=2&amp;_route_from=from_page%3DMarket%26search_session_id%3D7506428100830363687%26is_for_order%3D1%26market_track_id%3DHAMOFE78QB1VJXO33CNW%26platform_source%3D1%26key%3D%25E5%25B0%258F%25E6%259E%2597%25E7%25B6%25A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</si>
  <si>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美妆、食品饮料、日化用品、服装配饰、3C数码、软件</t>
  </si>
  <si>
    <t>耐克、脉动、金味挑战赛、柠檬道、阿尔卑斯、香奈儿香水、谷雨、可颂</t>
  </si>
  <si>
    <t>黄星桥</t>
  </si>
  <si>
    <t>1999_11_3</t>
  </si>
  <si>
    <t>日常、vlog</t>
  </si>
  <si>
    <t>https://v.douyin.com/KeTRN28g1m0/</t>
  </si>
  <si>
    <t>7326903080321024010</t>
  </si>
  <si>
    <t>https://www.xingtu.cn/ad/creator/author-homepage/douyin-video/7326903080321024010?market_track_id=4ED161GP8MO20S4OQWX6&amp;search_session_id=7593255005709598774&amp;possessStarId</t>
  </si>
  <si>
    <t>美妆、服装配饰、日化用品、食品饮料、软件、汽车</t>
  </si>
  <si>
    <t>千问</t>
  </si>
  <si>
    <t>春妮</t>
  </si>
  <si>
    <t>主持、日常</t>
  </si>
  <si>
    <t>https://v.douyin.com/cCHj7dKTG10/</t>
  </si>
  <si>
    <t>6870166394432913422</t>
  </si>
  <si>
    <t>https://www.xingtu.cn/ad/creator/author-homepage/douyin-video/6870166394432913422?market_track_id=7LU66Y0MMMAC8P83FUP9&amp;search_session_id=7597722017286488118&amp;possessStarId</t>
  </si>
  <si>
    <t>汽车、家电、3C数码、食品饮料</t>
  </si>
  <si>
    <t>英仕派</t>
  </si>
  <si>
    <t>李莉1039</t>
  </si>
  <si>
    <t>lili1039</t>
  </si>
  <si>
    <t>https://v.douyin.com/9BE_n4rZuJ0/</t>
  </si>
  <si>
    <t>6927833628739108864</t>
  </si>
  <si>
    <t>https://www.xingtu.cn/ad/creator/author-homepage/douyin-video/6927833628739108864?market_track_id=5RT3Y0ZGAXPOJ3NBXQYC&amp;search_session_id=7628910359084728383&amp;possessStarId</t>
  </si>
  <si>
    <t>彦儿日常</t>
  </si>
  <si>
    <t>XL961</t>
  </si>
  <si>
    <t>https://v.douyin.com/N7vAXXo/</t>
  </si>
  <si>
    <t>6813591753300377613</t>
  </si>
  <si>
    <t>https://www.xingtu.cn/ad/creator/author-homepage/douyin-video/6813591753300377613?market_track_id=D1XV4JZ26VN8RR0N5HND&amp;search_session_id=7506427944303657014&amp;video_type=2&amp;_route_from=from_page%3DMarket%26search_session_id%3D7506427944303657014%26is_for_order%3D1%26market_track_id%3DD1XV4JZ26VN8RR0N5HND%26platform_source%3D1%26key%3D%25E5%25BD%25A6%25E5%2584%25BF%25E6%2597%25A5%25E5%25B8%25B8%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</si>
  <si>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菜鸟裹裹、YSL、吉利icon、美诺</t>
  </si>
  <si>
    <t>运动</t>
  </si>
  <si>
    <t>大圣爱跑步</t>
  </si>
  <si>
    <t>运动、日常</t>
  </si>
  <si>
    <t>https://v.douyin.com/Wd-9v46EwOo/</t>
  </si>
  <si>
    <t>7437412455573094438</t>
  </si>
  <si>
    <t>https://www.xingtu.cn/ad/creator/author-homepage/douyin-video/7437412455573094438?market_track_id=OZDXFB6LRY6IARAR1ZJR&amp;search_session_id=7577287979769987108&amp;possessStarId</t>
  </si>
  <si>
    <t>服装 配饰、食品饮料、酒、3C数码、汽车</t>
  </si>
  <si>
    <t>京东、李宁、勇闯</t>
  </si>
  <si>
    <t>乌鲁木齐</t>
  </si>
  <si>
    <t>舞蹈</t>
  </si>
  <si>
    <t>多加点DuoDian</t>
  </si>
  <si>
    <t>duodian0722</t>
  </si>
  <si>
    <t>创意 舞蹈 颜值</t>
  </si>
  <si>
    <t>https://v.douyin.com/qAah9R/</t>
  </si>
  <si>
    <t>6596679993906954254</t>
  </si>
  <si>
    <t>https://www.xingtu.cn/ad/creator/author-homepage/douyin-video/6596679993906954254?market_track_id=RHX9N8IZ5BDH2B8GR5YR&amp;search_session_id=7506419773791240255&amp;video_type=2&amp;_route_from=from_page%3DMarket%26search_session_id%3D7506419773791240255%26is_for_order%3D1%26market_track_id%3DRHX9N8IZ5BDH2B8GR5YR%26platform_source%3D1%26key%3D%25E5%25A4%259A%25E5%258A%25A0%25E7%2582%25B9DuoDian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</si>
  <si>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服装配饰、酒、美妆、汽车、软件、食品饮料、文具玩具、音乐软件、游戏、综合类2C电商</t>
  </si>
  <si>
    <t>YSL、京东、PUMA、Adidas、逆水寒、饿了么、维他命水、梦幻西游、百事可乐、德克士、酷儿。百雀羚、岚图、</t>
  </si>
  <si>
    <t>丹妮不是小猪</t>
  </si>
  <si>
    <t>nnnni520</t>
  </si>
  <si>
    <t>颜值、舞蹈</t>
  </si>
  <si>
    <t>https://v.douyin.com/l9yMFgFF4Ic/</t>
  </si>
  <si>
    <t>7218220304135356471</t>
  </si>
  <si>
    <t>https://www.xingtu.cn/ad/creator/author-homepage/douyin-video/7218220304135356471?market_track_id=T1HSWBAEXMH98GSH6MPV&amp;search_session_id=7550226290448875556&amp;possessStarId</t>
  </si>
  <si>
    <t>汽车、软件、游戏、家电、汽车、食品饮料</t>
  </si>
  <si>
    <t>逆水寒、海尔、三国、夸克、淘车车</t>
  </si>
  <si>
    <t>鹿儿er</t>
  </si>
  <si>
    <t>Yaya55688</t>
  </si>
  <si>
    <t>https://v.douyin.com/24q2eQN/</t>
  </si>
  <si>
    <t>6984651683640901662</t>
  </si>
  <si>
    <t>https://www.xingtu.cn/ad/creator/author-homepage/douyin-video/6984651683640901662?market_track_id=L7P4GANMST0846PF62J0&amp;search_session_id=7506419875221504011&amp;video_type=2&amp;_route_from=from_page%3DMarket%26search_session_id%3D7506419875221504011%26is_for_order%3D1%26market_track_id%3DL7P4GANMST0846PF62J0%26platform_source%3D1%26key%3D%25E9%25B9%25BF%25E5%2584%25BFer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</si>
  <si>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餐饮服务、酒、汽车、日化用品、软件、食品饮料、药品、游戏、综合类2C电商</t>
  </si>
  <si>
    <t>最美天气贴纸、水井坊、洋河、特步、MG7、梦幻西游、伊利、传祺、王者荣耀、长城</t>
  </si>
  <si>
    <t>太原</t>
  </si>
  <si>
    <t>张好好爱吃鱼🐬</t>
  </si>
  <si>
    <t>zlzll1126</t>
  </si>
  <si>
    <t>https://v.douyin.com/iUU8cHHq/</t>
  </si>
  <si>
    <t>7348369428595081226</t>
  </si>
  <si>
    <t>https://www.xingtu.cn/ad/creator/author-homepage/douyin-video/7348369428595081226?market_track_id=XGEHLZ9CA9OLF261XFQT&amp;search_session_id=7506420067140108299&amp;video_type=2&amp;_route_from=from_page%3DMarket%26search_session_id%3D7506420067140108299%26is_for_order%3D1%26market_track_id%3DXGEHLZ9CA9OLF261XFQT%26platform_source%3D1%26key%3D%25E5%25BC%25A0%25E5%25A5%25BD%25E5%25A5%25BD%25E7%2588%25B1%25E5%2590%2583%25E9%25B1%25BC%25F0%259F%2590%25A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</si>
  <si>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汽车、软件、食品饮料、游戏</t>
  </si>
  <si>
    <t>去哪儿、好莱客、埃安、</t>
  </si>
  <si>
    <r>
      <rPr>
        <sz val="10"/>
        <color rgb="FF08090C"/>
        <rFont val="微软雅黑"/>
        <charset val="134"/>
      </rPr>
      <t>花千小骨</t>
    </r>
    <r>
      <rPr>
        <sz val="10"/>
        <color rgb="FF08090C"/>
        <rFont val="Times New Roman"/>
        <charset val="134"/>
      </rPr>
      <t>⁸</t>
    </r>
    <r>
      <rPr>
        <sz val="10"/>
        <color rgb="FF08090C"/>
        <rFont val="微软雅黑"/>
        <charset val="134"/>
      </rPr>
      <t>²¹🕌</t>
    </r>
  </si>
  <si>
    <t>YY0821</t>
  </si>
  <si>
    <t>https://v.douyin.com/iY85x94D/</t>
  </si>
  <si>
    <t>7129889869039403015</t>
  </si>
  <si>
    <t>https://www.xingtu.cn/ad/creator/author-homepage/douyin-video/7129889869039403015?market_track_id=14V3MPWQNE99BRC2Y8PU&amp;search_session_id=7506420126619566091&amp;video_type=2&amp;_route_from=from_page%3DMarket%26search_session_id%3D7506420126619566091%26is_for_order%3D1%26market_track_id%3D14V3MPWQNE99BRC2Y8PU%26platform_source%3D1%26key%3D%25E8%258A%25B1%25E5%258D%2583%25E5%25B0%258F%25E9%25AA%25A8%25E2%2581%25B8%25C2%25B2%25C2%25B9%25F0%259F%2595%258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</si>
  <si>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服装配饰、家电、食品饮料、酒、汽车、软件、游戏</t>
  </si>
  <si>
    <t>网易、探探、ulike、逆水寒、和平精英、时光杂货店、燕京啤酒、埃安、</t>
  </si>
  <si>
    <t>宛庭</t>
  </si>
  <si>
    <t>https://v.douyin.com/i2H5qaFs/</t>
  </si>
  <si>
    <t>7301232242683019273</t>
  </si>
  <si>
    <t>https://www.xingtu.cn/ad/creator/author-homepage/douyin-video/7301232242683019273?market_track_id=AX2QE06W2PAHS8LH1D0I&amp;search_session_id=7506420191522275339&amp;video_type=2&amp;_route_from=from_page%3DMarket%26search_session_id%3D7506420191522275339%26is_for_order%3D1%26market_track_id%3DAX2QE06W2PAHS8LH1D0I%26platform_source%3D1%26key%3D%25E5%25AE%259B%25E5%25BA%25A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</si>
  <si>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服装配饰、家电、文旅、酒、汽车、软件、游戏、食品饮料</t>
  </si>
  <si>
    <t>时光大爆炸、王岗坪、海底捞</t>
  </si>
  <si>
    <t>四九</t>
  </si>
  <si>
    <t>7749sijiu</t>
  </si>
  <si>
    <t>https://v.douyin.com/iYBa8VBc/</t>
  </si>
  <si>
    <t>7351730252281806858</t>
  </si>
  <si>
    <t>https://www.xingtu.cn/ad/creator/author-homepage/douyin-video/7351730252281806858?market_track_id=Q8KVA6MSVYLYCDFMCC1Q&amp;search_session_id=7506420302496841769&amp;video_type=2&amp;_route_from=from_page%3DMarket%26search_session_id%3D7506420302496841769%26is_for_order%3D1%26market_track_id%3DQ8KVA6MSVYLYCDFMCC1Q%26platform_source%3D1%26key%3D%25E5%259B%259B%25E4%25B9%259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</si>
  <si>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家电、食品饮料、酒、汽车、软件、游戏、服装配饰、</t>
  </si>
  <si>
    <t>柚竹、ulike、网易飞天舞、新奇士、恋与深空、长虹、百事可乐</t>
  </si>
  <si>
    <t>维妮儿Dance👣</t>
  </si>
  <si>
    <t>Wnr_3399.</t>
  </si>
  <si>
    <t>https://v.douyin.com/rVAPr2p/</t>
  </si>
  <si>
    <t>7090145395988234255</t>
  </si>
  <si>
    <t>https://www.xingtu.cn/ad/creator/author-homepage/douyin-video/7090145395988234255?market_track_id=CXX0T8PZX6VKRWU7FPCC&amp;search_session_id=7506419877101191179&amp;video_type=2&amp;_route_from=from_page%3DMarket%26search_session_id%3D7506419877101191179%26is_for_order%3D1%26market_track_id%3DCXX0T8PZX6VKRWU7FPCC%26platform_source%3D1%26key%3D%25E7%25BB%25B4%25E5%25A6%25AE%25E5%2584%25BFDance%25F0%259F%2591%25A3%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</si>
  <si>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3C数码、汽车、医疗器械、食品饮料、游戏、汽车</t>
  </si>
  <si>
    <t>台州神仙居、伊利、书亦、梦幻西游、去哪儿、岚图</t>
  </si>
  <si>
    <t>清妍-</t>
  </si>
  <si>
    <t>古风舞蹈</t>
  </si>
  <si>
    <t>https://v.douyin.com/ee1Ud3N/</t>
  </si>
  <si>
    <t>6763255021673906180</t>
  </si>
  <si>
    <t>https://www.xingtu.cn/ad/creator/author-homepage/douyin-video/6763255021673906180?market_track_id=0K7127XRBJCSUN1J1ML6&amp;search_session_id=7506419638394306579&amp;video_type=2&amp;_route_from=from_page%3DMarket%26search_session_id%3D7506419638394306579%26is_for_order%3D1%26market_track_id%3D0K7127XRBJCSUN1J1ML6%26platform_source%3D1%26key%3D%25E6%25B8%2585%25E5%25A6%258D-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</si>
  <si>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今麦郎、广汽丰田、顾家家居、多乐士 、长安、施华蔻、梅赛德斯-奔驰、adidas、伊利、东风奕派、岚图</t>
  </si>
  <si>
    <t>戏曲</t>
  </si>
  <si>
    <t>川剧·吴菁菁</t>
  </si>
  <si>
    <t>Wujingjingyouxiu</t>
  </si>
  <si>
    <t>日常、戏曲</t>
  </si>
  <si>
    <t>https://v.douyin.com/iY85wBRt/</t>
  </si>
  <si>
    <t>7237162630903758881</t>
  </si>
  <si>
    <t>https://www.xingtu.cn/ad/creator/author-homepage/douyin-video/7237162630903758881?market_track_id=K0JCD31RB8NPRC5GRY4H&amp;search_session_id=7550218956808880170&amp;possessStarId</t>
  </si>
  <si>
    <t>维氏、郎酒</t>
  </si>
  <si>
    <t>类型</t>
  </si>
  <si>
    <t>达人简介</t>
  </si>
  <si>
    <t>西瓜奇幻工厂</t>
  </si>
  <si>
    <t>专注高端品牌视觉营销，合作案例覆盖多个知名头部客户。擅长用科幻场景呈现产品核心功能（如汽车悬浮驾驶、家电未来感体验），适配汽车、家电、奢侈品等高客单价品类，提升品牌科技调性。</t>
  </si>
  <si>
    <t>bksyshow</t>
  </si>
  <si>
    <t>https://v.douyin.com/iy5xpGEA/</t>
  </si>
  <si>
    <t>https://www.xingtu.cn/ad/creator/author-homepage/douyin-video/6746573383141425164?market_track_id=IQF8MKDF0SBPY8SY7L1R&amp;search_session_id=7506414821974310953&amp;video_type=2&amp;_route_from=from_page%3DMarket%26search_session_id%3D7506414821974310953%26is_for_order%3D1%26market_track_id%3DIQF8MKDF0SBPY8SY7L1R%26platform_source%3D1%26key%3D%25E8%25A5%25BF%25E7%2593%259C%25E5%25A5%2587%25E5%25B9%25BB%25E5%25B7%25A5%25E5%258E%2582%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</t>
  </si>
  <si>
    <t>汽车 、家电、美妆、食品饮料、日化用品</t>
  </si>
  <si>
    <t>AIGC创作</t>
  </si>
  <si>
    <t>赛博杰克AIGC</t>
  </si>
  <si>
    <t>电影质感科幻赛博风原创 AIGC 短片账号，历史作品平均点赞 1.6w，单条播放区间 5w–300w，视觉表现力突出。受众以 18–35 岁科幻、数码爱好者为主，支持定制科幻短片、场景植入，适配数码、游戏、潮玩、汽车类品牌合作。</t>
  </si>
  <si>
    <t>XJ557XJ</t>
  </si>
  <si>
    <t>https://v.douyin.com/TnTN6kxn53U/</t>
  </si>
  <si>
    <t>https://www.xingtu.cn/ad/creator/author-homepage/douyin-video/7114012174040694792?market_track_id=5D3N8GPGW6B6KCUJ7Z7M&amp;search_session_id=7654513671946993727&amp;possessStarId</t>
  </si>
  <si>
    <t>3C数码、游戏、汽车、日化用品</t>
  </si>
  <si>
    <t>广州</t>
  </si>
  <si>
    <t>AI情感</t>
  </si>
  <si>
    <t>熊猫MBTI</t>
  </si>
  <si>
    <t>MBTI 人格向 AI 治愈漫剧账号，核心受众 16–28 岁年轻女性。单条播放区间 15w–260w，情绪共鸣感强，转发传播表现优异。支持剧情软植入、定制主题短片，适配茶饮、美妆、文创、手游等品类，粉丝粘性高，种草转化基础良好。</t>
  </si>
  <si>
    <t>https://v.douyin.com/SHh1xEP-Lhw/</t>
  </si>
  <si>
    <t>https://www.xingtu.cn/ad/creator/author-homepage/douyin-video/7299389605768331273?market_track_id=NEPOSOKOFCH8VH62YCK9&amp;search_session_id=7642593949865492521&amp;possessStarId</t>
  </si>
  <si>
    <t>3C数码、食品饮料、美妆、游戏、日化用品、保险、保健品</t>
  </si>
  <si>
    <t>文博wilbur</t>
  </si>
  <si>
    <t>专注汽车/户外/数码领域，55万+精准男性粉丝（24-40岁，高消费力）。内容传播力强，单条播放中位数189万+，互动率3.8%，种草转化突出。擅长深度测评、场景化种草，适配汽车、3C、户外、男性消费等品牌合作，高效触达高价值人群。</t>
  </si>
  <si>
    <t>DBrownCar</t>
  </si>
  <si>
    <t>https://v.douyin.com/LmfHAD2QWLw/</t>
  </si>
  <si>
    <t>https://www.xingtu.cn/ad/creator/author-homepage/douyin-video/7223616917523660855?market_track_id=08EPUHR7ZBL11PKP8OR1&amp;search_session_id=7622923482774487083&amp;possessStarId</t>
  </si>
  <si>
    <t>汽车、3C数码、食品饮料、美妆、游戏、日化用品</t>
  </si>
  <si>
    <t>深圳/广州</t>
  </si>
  <si>
    <t>AI剧情</t>
  </si>
  <si>
    <t>观海云也</t>
  </si>
  <si>
    <t>历史人文垂类账号，核心受众 18–40 岁文史爱好者。单条播放区间 25w–350w，历史叙事氛围感强，转发传播表现优秀。支持口播植入、定制人文短片，适配国风文创、文旅、茶饮、历史游戏等品类，粉丝沉淀稳定，商业适配性强。</t>
  </si>
  <si>
    <t>history1587</t>
  </si>
  <si>
    <t>https://v.douyin.com/j5g3_O19vl4/</t>
  </si>
  <si>
    <t>https://www.xingtu.cn/ad/creator/author-homepage/douyin-video/6828938551166500878?market_track_id=BXGY9USEKS8LYXDSDDXK&amp;search_session_id=7660026471176241190&amp;possessStarId</t>
  </si>
  <si>
    <t>汽车、食品饮料、游戏、酒、文旅</t>
  </si>
  <si>
    <t>深圳/杭州</t>
  </si>
  <si>
    <t>编导李让</t>
  </si>
  <si>
    <t>以剧情为镜打造沉浸式 AI 短剧，悬疑、温情、脑洞应有尽有剧，悬疑、温情、脑洞应有尽有。受众 18–38 岁全年龄段人群。单条播放区间 30w–2000w，擅长第一人称叙事，情绪感染力强，千万播放爆款频出。支持剧情植入、定制品牌故事短片，适配文旅、数码、茶饮、日用等品类，原创成片能力突出。</t>
  </si>
  <si>
    <t>biandaolirang</t>
  </si>
  <si>
    <t>https://v.douyin.com/iUtK0oyN9P0/</t>
  </si>
  <si>
    <t>https://www.xingtu.cn/ad/creator/author-homepage/douyin-video/7363194369366802458?market_track_id=8B3MTZLMJXZ1NQOQP66E&amp;search_session_id=7628146370236907561&amp;possessStarId</t>
  </si>
  <si>
    <t>汽车、食品饮料、3C数码、文旅、酒、日化用品</t>
  </si>
  <si>
    <t>孔孟道</t>
  </si>
  <si>
    <t>国风国学 AI 人文短片账号，单月涨粉50万，受众覆盖 18–40 岁青年与家长群体。单条播放区间 20w–160w，以先贤视角解读现实议题，内容收藏转发表现优异。支持剧情植入、定制国风短片，适配文创、茶饮、文旅、中式生活品类，人文调性契合国风品牌。</t>
  </si>
  <si>
    <t>https://v.douyin.com/NkKiJlDIlV0/</t>
  </si>
  <si>
    <t>https://www.xingtu.cn/ad/creator/author-homepage/douyin-video/7636421698023063602?market_track_id=2JZDTQ48GYES53ZUM3OY&amp;search_session_id=7637792501511815187&amp;possessStarId</t>
  </si>
  <si>
    <t>食品饮料、文创、文旅、酒、教育类、服装配饰、保险、保健品</t>
  </si>
  <si>
    <t>眉山</t>
  </si>
  <si>
    <t>低雅人士</t>
  </si>
  <si>
    <t>原创 AIGC 玄幻剧集账号，主打东方异兽世界观原创剧情。近 90 天视频播放中位数 75.8w，互动率 4.8%，转发表现优异，预期播放 69.3w。A3 增长能力突出，擅长奇幻故事类内容创作，适合游戏、文创、潮品等品牌植入</t>
  </si>
  <si>
    <t>DafuFamily</t>
  </si>
  <si>
    <t>https://v.douyin.com/s0edWt_-PgA/</t>
  </si>
  <si>
    <t>https://www.xingtu.cn/ad/creator/author-homepage/douyin-video/7663078639201681434?market_track_id=THQW7KI80YAMJTJ6RHKH&amp;search_session_id=7668605692793880639&amp;possessStarId</t>
  </si>
  <si>
    <t>游戏、3C数码、汽车、酒、食品饮料、日化用品、文旅</t>
  </si>
  <si>
    <t>重庆/上海</t>
  </si>
  <si>
    <t>白昼与茄</t>
  </si>
  <si>
    <t>原创校园剧情，一条视频涨粉40万，受众以 14–24 岁年轻女性为主，互动粘性强。单视频点赞超百万，持续稳定更新。支持剧情软植入、定制番外，适合美妆、零食、文创、女性向产品种草，上升期账号流量增长潜力可观。</t>
  </si>
  <si>
    <t>https://v.douyin.com/6QW3S3JdZ68/</t>
  </si>
  <si>
    <t>https://www.xingtu.cn/ad/creator/author-homepage/douyin-video/7667079665127063594?market_track_id=SWWALMUKZSS0ZPWLYTJ4&amp;search_session_id=7667400235761287194&amp;possessStarId</t>
  </si>
  <si>
    <t>美妆、食品饮料、日化用品、游戏、文创、游戏、保险、保健品</t>
  </si>
  <si>
    <t>斯坦茜</t>
  </si>
  <si>
    <t>月涨粉 47.59%。聚焦原生家庭、成长治愈题材，多条视频冲击千万播放，星图履约数据优异。支持剧情软植入、定制情感短片，受众覆盖面广，适配家居、食品、护肤、文旅等品类，流量爆发力强劲。</t>
  </si>
  <si>
    <t>sitanxi99</t>
  </si>
  <si>
    <t>https://v.douyin.com/3COVW4ypxDM/</t>
  </si>
  <si>
    <t>https://www.xingtu.cn/ad/creator/author-homepage/douyin-video/7632614698331930633?market_track_id=DCLFE3RX6YMWH513B3JU&amp;search_session_id=7638867426985738259&amp;possessStarId</t>
  </si>
  <si>
    <t>杰克伟</t>
  </si>
  <si>
    <t>月涨粉率 97.25%。主打青春成长热血短片，个人视频播放中位数 281w，互动转发表现优异。支持剧情软植入、定制主题短片，受众覆盖面广，适配潮品、手游、茶饮、数码等品类，处于高速增长阶段。</t>
  </si>
  <si>
    <t>https://v.douyin.com/lO8X4rgypxs/</t>
  </si>
  <si>
    <t>https://www.xingtu.cn/ad/creator/author-homepage/douyin-video/7657118395696480306?market_track_id=9ODNKC2KHO7P98FLOPFM&amp;search_session_id=7657121022218518569&amp;possessStarId</t>
  </si>
  <si>
    <t>服装配饰、食品饮料、汽车、游戏、3C数码、日化用品、保险、保健品</t>
  </si>
  <si>
    <t>凡神小事</t>
  </si>
  <si>
    <t>东方志怪玄幻 AI 短片账号，粉月涨粉25.9w。主打神仙妖怪人间奇幻故事，视频播放中位数 700.7w，转发传播能力突出。支持剧情植入、定制国风玄幻短片，适配仙侠游戏、文创、茶饮、文旅等品类，账号处于高速爆发期。</t>
  </si>
  <si>
    <t>https://v.douyin.com/cu6s1y9x00k/</t>
  </si>
  <si>
    <t>https://www.xingtu.cn/ad/creator/author-homepage/douyin-video/7662269558601826330?market_track_id=D324J8PLZWHI0ULEXFLM&amp;search_session_id=7662273455240871987&amp;possessStarId</t>
  </si>
  <si>
    <t>文创、食品饮料、文旅、日化用品、游戏、保险、保健品</t>
  </si>
  <si>
    <t>芋泥暖香柑</t>
  </si>
  <si>
    <t>现实向 AI 短篇故事账号，粉丝 4.8w，月涨粉 15.24%，增长势头良好。主打民间现实题材 AI 短片，单条最高播放 1231.2w，流量跨度大。受众覆盖全年龄段，支持剧情软植入，适合零食、日用、茶饮、文旅等品类合作。</t>
  </si>
  <si>
    <t>https://v.douyin.com/oYqSIwHxwgs/</t>
  </si>
  <si>
    <t>https://www.xingtu.cn/ad/creator/author-homepage/douyin-video/7666032996121575466?market_track_id=ZJRO9HOY9QCZYKFPNYEQ&amp;search_session_id=7667410492704571438&amp;possessStarId</t>
  </si>
  <si>
    <t>Aoini</t>
  </si>
  <si>
    <t>AI 漫剧账号，核心受众 16–26 岁年轻女性，追更互动性强。单条自然播放区高，稳定产出流量作品。可承接剧情软植入、品牌定制番外，适配美妆、零食、文创、女性向产品，账号处于上升期，种草转化潜力可观。</t>
  </si>
  <si>
    <t>https://v.douyin.com/6fUoJMnlW_Q/</t>
  </si>
  <si>
    <t>https://www.xingtu.cn/ad/creator/author-homepage/douyin-video/7659442243039658030?market_track_id=JS38W3PYHKCQQXA1H511&amp;search_session_id=7667404581835751474&amp;possessStarId</t>
  </si>
  <si>
    <t>娥滴神啊</t>
  </si>
  <si>
    <t>国风神话 AI 漫剧账号，打造嫦娥 IP 二次元仙侠轻喜剧短片，漫画分镜叙事风格，首条作品点赞 2.5 万。主打神话趣味剧情，受众以喜爱国风、二次元短剧的年轻女性为主，适配国风游戏、美妆、文创、文旅等品类。</t>
  </si>
  <si>
    <t>https://v.douyin.com/Sq-oF7fcoGs/</t>
  </si>
  <si>
    <t>她史Her-story</t>
  </si>
  <si>
    <t>女性国风历史 AI 账号，聚焦古代杰出女性人物，制作厚重考究的国风历史短片，首条作品点赞 17.4 万。受众以喜爱人文国风的女性群体为主，适合文创、文旅、国风美妆、图书、茶饮等品牌定制人文向内容</t>
  </si>
  <si>
    <t>lushisan97</t>
  </si>
  <si>
    <t>https://v.douyin.com/p6jB9OCP8nU/</t>
  </si>
  <si>
    <t>人生模拟员</t>
  </si>
  <si>
    <t>火柴人 AI 剧情账号，以「人生副本」形式演绎现实故事，自有视频最高播放 743.9w，拥有星图履约经验。支持剧情植入、定制主题短片，受众以青年学生群体为主，适配零食、日用、手游、文创等品类。
（全文 99 字）</t>
  </si>
  <si>
    <t>https://v.douyin.com/rtTCVeo0OE8/</t>
  </si>
  <si>
    <t>https://www.xingtu.cn/ad/creator/author-homepage/douyin-video/7177325709579255865?market_track_id=RKOAZ63CBQKILQBFAIVC&amp;search_session_id=7658220282351697926&amp;possessStarId</t>
  </si>
  <si>
    <t>食品饮料、日化用品、美妆、游戏、文具、文旅、餐饮、保险、保健品</t>
  </si>
  <si>
    <t>Huang</t>
  </si>
  <si>
    <t>写实氛围感 AI 情感短片账号，月涨粉率 9.99%。主打电影质感温情叙事，拥有星图履约经验，擅长情绪向内容表达。支持剧情植入、定制治愈短片，受众为 18–35 岁青年群体，适配美妆、茶饮、文旅、日用等品类。</t>
  </si>
  <si>
    <t>https://v.douyin.com/v45HSNmNvm4/</t>
  </si>
  <si>
    <t>https://www.xingtu.cn/ad/creator/author-homepage/douyin-video/7136870337941078053?market_track_id=QCAKJBQGJQ7EBJRU65JX&amp;search_session_id=7652610090958454827&amp;possessStarId</t>
  </si>
  <si>
    <t>食品饮料、美妆、文旅、日化用品、汽车、保险、保健品</t>
  </si>
  <si>
    <t>广西</t>
  </si>
  <si>
    <t>AI舞蹈</t>
  </si>
  <si>
    <t>飞船丢了</t>
  </si>
  <si>
    <t>虚实共舞，AI 与真人碰撞别样舞姿，主打脑洞创意+实景拍摄。星图视频播放中位数 48.9w，转发传播表现优异，拥有成熟商单履约经验。支持创意剧情植入、定制短片，受众为青年创意爱好者，适配潮玩、茶饮、日用、美妆等品类。</t>
  </si>
  <si>
    <t>https://v.douyin.com/G0GFrYU51lg/</t>
  </si>
  <si>
    <t>https://www.xingtu.cn/ad/creator/author-homepage/douyin-video/7609307880759492662?market_track_id=NU6L8YR47IDPXL9SDHA8&amp;search_session_id=7649285033483894803&amp;possessStarId</t>
  </si>
  <si>
    <t>文创、美妆、食品饮料、日化用品、保健品</t>
  </si>
  <si>
    <t>英国</t>
  </si>
  <si>
    <t>光影狂想曲</t>
  </si>
  <si>
    <t>专业摄影向科幻 AIGC 账号。主打电影质感暗黑奇幻视觉短片，创作者拥有专业影像奖项履历，画面光影表现力出众。支持定制概念视觉短片，受众以科幻、数码爱好者为主，适配手游、潮玩、汽车、高端文创类品牌。</t>
  </si>
  <si>
    <t>Z68629315</t>
  </si>
  <si>
    <t>https://v.douyin.com/dHc-EJqjIgE/</t>
  </si>
  <si>
    <t>https://www.xingtu.cn/ad/creator/author-homepage/douyin-video/7394258125760495625?market_track_id=WHMQUV3BFAB546C4W4J4&amp;search_session_id=7630681463172153363&amp;possessStarId</t>
  </si>
  <si>
    <t>游戏、3C数码、汽车、酒、食品饮料</t>
  </si>
  <si>
    <t>AI绘千禧</t>
  </si>
  <si>
    <t>怀旧向 AI 短片账号，主打 80、90 后年代温情故事。近 15 条视频播放均值 129.7w，最高播放 868.5w，爆款爆发力突出。支持剧情软植入、定制怀旧主题短片，适配零食、日用、文旅、运动品类，是低粉高流量潜力账号。</t>
  </si>
  <si>
    <t>https://v.douyin.com/kCXoMkkUlQA/</t>
  </si>
  <si>
    <t>https://www.xingtu.cn/ad/creator/author-homepage/douyin-video/7629701974079373348?market_track_id=PCZ4KF29XLUIH5SOUWYQ&amp;search_session_id=7652610457454329862&amp;possessStarId</t>
  </si>
  <si>
    <t>食品饮料、日化用品、服装配饰、文创、文旅、保险、保健品</t>
  </si>
  <si>
    <t>湘潭</t>
  </si>
  <si>
    <t>蒙太神奇</t>
  </si>
  <si>
    <t>现实人文 AI 短片账号，主打电影质感温情叙事。视频播放均值 231w，最高播放 2847w，具备成熟星图履约经验。支持剧情软植入、定制情感短片，受众覆盖广泛，适配茶饮、日用、文旅、食品等品类，低粉高流量属性突出。</t>
  </si>
  <si>
    <t>https://v.douyin.com/vUzTK_Mr9rI/</t>
  </si>
  <si>
    <t>https://www.xingtu.cn/ad/creator/author-homepage/douyin-video/7611861806792835122?market_track_id=BA98VPPVSR7JXZVY8SG4&amp;search_session_id=7628916642072346667&amp;possessStarId</t>
  </si>
  <si>
    <t>沁导Ai声像馆</t>
  </si>
  <si>
    <t>红色历史史诗 AIGC 账号，主创拥有 16 年编导经验。主打革命英雄家国叙事，历史画面史诗感浓厚，互动表现优异。支持定制人文历史短片，适配文旅、国风文创、国货、历史手游品类，内容调性庄重正向。</t>
  </si>
  <si>
    <t>ChenQinDaoYan</t>
  </si>
  <si>
    <t>https://v.douyin.com/WI4kiY5_Wao/</t>
  </si>
  <si>
    <t>https://www.xingtu.cn/ad/creator/author-homepage/douyin-video/7629705272423874606?market_track_id=LSF5ZZG61AO7U6IL1KNL&amp;search_session_id=7647065584618176531&amp;possessStarId</t>
  </si>
  <si>
    <t>文旅、酒、汽车、3C数码、游戏、食品饮料、保险</t>
  </si>
  <si>
    <t>福建</t>
  </si>
  <si>
    <t>脆弱且三弟</t>
  </si>
  <si>
    <t>东方志怪玄幻 AI 短片账号，主打古风神妖奇幻叙事。视频播放均值 199.6w，最高播放 1201.2w，流量爆发力突出。支持剧情植入、定制玄幻短片，受众以国风仙侠爱好者为主，适配手游、文创、文旅、茶饮等品类。</t>
  </si>
  <si>
    <t>https://v.douyin.com/FvaqunejGuY/</t>
  </si>
  <si>
    <t>https://www.xingtu.cn/ad/creator/author-homepage/douyin-video/7625654585633275930?market_track_id=4RWUYZ98HSU6SB03NOF6&amp;search_session_id=7632250722310389823&amp;possessStarId</t>
  </si>
  <si>
    <t>游戏、食品饮料、美妆、文旅、文创、保健品</t>
  </si>
  <si>
    <t>福州</t>
  </si>
  <si>
    <t>小碗儿混沌</t>
  </si>
  <si>
    <t>都市女性情感 AI 短片账号沉浸式温情剧情，月涨粉率 9.16%。主打现实向女性成长情感故事，视频播放均值 15.3w，受众以年轻女性为主。支持剧情软植入、定制情感短片，适配美妆、茶饮、日用、服饰等女性向品类。</t>
  </si>
  <si>
    <t>zl352111</t>
  </si>
  <si>
    <t>https://v.douyin.com/p5z7WJ91cZc/</t>
  </si>
  <si>
    <t>https://www.xingtu.cn/ad/creator/author-homepage/douyin-video/7643729722848854066?market_track_id=KXEUBN2NF7K85XWO9ST3&amp;search_session_id=7649304435931332614&amp;possessStarId</t>
  </si>
  <si>
    <t>美妆、食品饮料、日化用品、家居百货、服装配饰、游戏</t>
  </si>
  <si>
    <t>吉林长春</t>
  </si>
  <si>
    <t>梦境协议</t>
  </si>
  <si>
    <t>主打现实与梦境交织的反转剧情，视频播放中位数 62w，剧情话题讨论度高。支持剧情软植入、定制悬疑向短片，受众以年轻女性为主，适配茶饮、美妆、手游、日用等品类。</t>
  </si>
  <si>
    <t>https://v.douyin.com/OrUmHPeTBNc/</t>
  </si>
  <si>
    <t>https://www.xingtu.cn/ad/creator/author-homepage/douyin-video/7637476372146815039?market_track_id=AIMXWHI27KYYTWPPNK5D&amp;search_session_id=7651511569721393215&amp;possessStarId</t>
  </si>
  <si>
    <t>美妆、食品饮料、日化用品、家居百货、游戏</t>
  </si>
  <si>
    <t>西安</t>
  </si>
  <si>
    <t>铄光AIGC</t>
  </si>
  <si>
    <t>主打古装玄幻、都市热血持续剧集，视频播放均值 62.2w，最高 170.4w，观众追更氛围浓厚。支持剧情植入、定制番外漫剧，适配手游、茶饮、文创、美妆等品类。</t>
  </si>
  <si>
    <t>https://v.douyin.com/RrR_HZSJ9D0/</t>
  </si>
  <si>
    <t>https://www.xingtu.cn/ad/creator/author-homepage/douyin-video/7630700459895816211?market_track_id=R9QIIMBQZLH4WX4AIG0L&amp;search_session_id=7641102759903117348&amp;possessStarId</t>
  </si>
  <si>
    <t>游戏、食品饮料、文创、日化用品、保健品</t>
  </si>
  <si>
    <t>临沂</t>
  </si>
  <si>
    <t>听山海</t>
  </si>
  <si>
    <t>主打普通人末日求生系列剧集，视频播放均值 18.6w，剧集追更氛围浓厚。支持剧情植入、定制番外短片，受众以悬疑生存题材爱好者为主，适配手游、户外、零食等品类。</t>
  </si>
  <si>
    <t>mzh94916</t>
  </si>
  <si>
    <t>https://v.douyin.com/CYkS6PX1RMA/</t>
  </si>
  <si>
    <t>https://www.xingtu.cn/ad/creator/author-homepage/douyin-video/7525478994339168297?market_track_id=S0TQK1PIVWE39QJJTOWI&amp;search_session_id=7639240823724572678&amp;possessStarId</t>
  </si>
  <si>
    <t>游戏、3C数码、户外装备、食品饮料、日化用品</t>
  </si>
  <si>
    <t>叁生</t>
  </si>
  <si>
    <t>主打暗黑国风神魔影像短片，视频播放中位数 171.2w，视觉美术表现力出众。支持定制国风概念短片，受众以仙侠、美术爱好者为主，适配手游、潮玩、文创、高端酒水品类。</t>
  </si>
  <si>
    <t>https://v.douyin.com/PaavRcIWVfc/</t>
  </si>
  <si>
    <t>https://www.xingtu.cn/ad/creator/author-homepage/douyin-video/7634863326979162162?market_track_id=VGQVAUDGRG13B2KYC5GV&amp;search_session_id=7660027839882297395&amp;possessStarId</t>
  </si>
  <si>
    <t>游戏、文创、酒、3C数码、汽车、食品饮料</t>
  </si>
  <si>
    <t>徐州</t>
  </si>
  <si>
    <t>巨人博就是我</t>
  </si>
  <si>
    <t>主打市井温情现实故事，个人视频播放中位数 189.6w，最高播放 2441.9w，转发传播数据突出，拥有星图履约经验。支持剧情植入、定制情感短片，适配食品、茶饮、日用、文旅等大众品类。</t>
  </si>
  <si>
    <t>jurenbo0722</t>
  </si>
  <si>
    <t>https://v.douyin.com/jivPEgcvLGY/</t>
  </si>
  <si>
    <t>https://www.xingtu.cn/ad/creator/author-homepage/douyin-video/7110396134161383460?market_track_id=8VFN3T10L6C57B8ALLA5&amp;search_session_id=7652301424928276534&amp;possessStarId</t>
  </si>
  <si>
    <t>食品饮料、日化用品、文旅、酒、保险</t>
  </si>
  <si>
    <t>金华</t>
  </si>
  <si>
    <t>翰游纪AI</t>
  </si>
  <si>
    <t>🎨现役AIGC导演｜传统电影手艺人，原创《翰游纪》戏台奇幻系列故事，视频播放均值 99.2w，最高播放 375.6w，复古东方叙事风格突出。支持剧情植入、定制国风短片，适配手游、文创、茶饮、文旅等品类。</t>
  </si>
  <si>
    <t>Hanyouji_AI</t>
  </si>
  <si>
    <t>https://v.douyin.com/kHXo2moA7T4/</t>
  </si>
  <si>
    <t>https://www.xingtu.cn/ad/creator/author-homepage/douyin-video/7645244133809389618?market_track_id=8ZG228J4S7KWUAOWPKEF&amp;search_session_id=7646619459561930761&amp;possessStarId</t>
  </si>
  <si>
    <t>游戏、文创、酒、3C数码、食品饮料</t>
  </si>
  <si>
    <t>青岛、北京</t>
  </si>
  <si>
    <t>凤雏献计</t>
  </si>
  <si>
    <t>废土末日 AI 短剧账号，原创《赏金日记》求生冒险系列，视频播放均值 48.9w，最高播放 254.4w，末日动作剧情冲击力强。支持剧情植入、定制末世短片，受众以生存题材爱好者为主，适配手游、饮品、户外品类</t>
  </si>
  <si>
    <t>https://v.douyin.com/MntQwTFNc0c/</t>
  </si>
  <si>
    <t>https://www.xingtu.cn/ad/creator/author-homepage/douyin-video/7451167910023659546?market_track_id=2NDJGQ9SVW9C1L223KE7&amp;search_session_id=7652610457454706694&amp;possessStarId</t>
  </si>
  <si>
    <t>海南</t>
  </si>
  <si>
    <t>是朱大宝呀</t>
  </si>
  <si>
    <t>穿越脑洞 AI 短剧账号。主打多元世界穿越原创剧情，视频播放均值 161.4w，最高播放 343.3w，完播表现优异。支持剧情软植入、定制主题短片，受众以青年网文爱好者为主，适配手游、茶饮、日用、文创品类。</t>
  </si>
  <si>
    <t>https://v.douyin.com/NGsWEggFAGo/</t>
  </si>
  <si>
    <t>https://www.xingtu.cn/ad/creator/author-homepage/douyin-video/7121176243898155022?market_track_id=IIDF5RN0L1MRR295ZLYR&amp;search_session_id=7665976492216041535&amp;possessStarId</t>
  </si>
  <si>
    <t>游戏、文创、酒、食品饮料、日化用品</t>
  </si>
  <si>
    <t>初林-AIGC</t>
  </si>
  <si>
    <t>怀旧 AI 短片账号，主打年代青春温情叙事，个人视频播放中位数 29w，最高播放 982.1w，家国向内容共情力强。支持定制人文怀旧短片，适配文旅、国货、酒水、历史手游品类。</t>
  </si>
  <si>
    <t>Fk459151861</t>
  </si>
  <si>
    <t>https://v.douyin.com/yhCx3UxE_8w/</t>
  </si>
  <si>
    <t>https://www.xingtu.cn/ad/creator/author-homepage/douyin-video/7643185468346073098?market_track_id=8ATNBJ5ILOV4V38UCIPI&amp;search_session_id=7647775373543194666&amp;possessStarId</t>
  </si>
  <si>
    <t>文旅、酒、食品饮料、游戏、日化用品、保健品</t>
  </si>
  <si>
    <t>D11故事荟</t>
  </si>
  <si>
    <t>温情 AI 情感短片账号，主打普通人走心治愈故事，视频播放均值 269.8w，最高播放 1027.9w，爆款爆发力强劲。支持剧情软植入、定制情感短片，受众覆盖面广，适配茶饮、日用、文旅、食品等大众品类。</t>
  </si>
  <si>
    <t>https://v.douyin.com/HYvB6PtzXCo/</t>
  </si>
  <si>
    <t>https://www.xingtu.cn/ad/creator/author-homepage/douyin-video/7648630106889584690?market_track_id=MSF7ANTAW0Q0OSTVL9EM&amp;search_session_id=7658221079819239460&amp;possessStarId</t>
  </si>
  <si>
    <t>今天刚出生！</t>
  </si>
  <si>
    <t>题材涵盖人文纪实、潮流奇幻创意短片，视频播放均值 110.9w，最高播放 329.7w。支持定制各类风格视觉短片，受众以创意美术爱好者为主，适配潮玩、文创、手游、美妆等品类。</t>
  </si>
  <si>
    <t>dyp083zu24i1</t>
  </si>
  <si>
    <t>https://v.douyin.com/jwDrnkkv0TM/</t>
  </si>
  <si>
    <t>https://www.xingtu.cn/ad/creator/author-homepage/douyin-video/7639009381442388006?market_track_id=Q2P8IE9107OXOC0Y1CC8&amp;search_session_id=7647776454645710867&amp;possessStarId</t>
  </si>
  <si>
    <t>·Ai造梦人</t>
  </si>
  <si>
    <t>内容涵盖岭南非遗怀旧故事、硬核机甲科幻影像，视频播放均值 158.9w，最高播放 1036.5w。支持定制人文或科幻短片，适配文旅、文创、手游、数码、怀旧快消等品类。</t>
  </si>
  <si>
    <t>AiGCTim</t>
  </si>
  <si>
    <t>https://v.douyin.com/faVVyK9br4w/</t>
  </si>
  <si>
    <t>https://www.xingtu.cn/ad/creator/author-homepage/douyin-video/7629776702851252274?market_track_id=AO9W17LBIVMVOXGA9CEL&amp;search_session_id=7649287200496042025&amp;possessStarId</t>
  </si>
  <si>
    <t>文旅、文创、游戏、3C数码、汽车、食品饮料</t>
  </si>
  <si>
    <t>AI多罗诺斯</t>
  </si>
  <si>
    <t>欧式仙境幻想 AI 短片账号。主打童话风唯美奇幻影像，画面精致梦幻，受众以喜爱幻想美学的年轻女性为主。支持定制浪漫奇幻主题短片，适配美妆、香薰、文创、女性手游等品类。</t>
  </si>
  <si>
    <t>https://v.douyin.com/ZmvTz3YT80s/</t>
  </si>
  <si>
    <t>https://www.xingtu.cn/ad/creator/author-homepage/douyin-video/7516714347649826835?market_track_id=XTCLXPSI4XOFANGPSY48&amp;search_session_id=7650427360328024100&amp;possessStarId</t>
  </si>
  <si>
    <t>安徽淮南</t>
  </si>
  <si>
    <t>偷拿汽水🥤</t>
  </si>
  <si>
    <t>人文 AI 短片账号，主打亲情成长、家国正能量写实剧情，走质朴走心叙事路线。支持剧情植入、定制人文主题短片，受众覆盖面广，适配茶饮、日用、国货、文旅等大众品类。</t>
  </si>
  <si>
    <t>tounaqishui</t>
  </si>
  <si>
    <t>https://v.douyin.com/CFh8QvDW9AI/</t>
  </si>
  <si>
    <t>https://www.xingtu.cn/ad/creator/author-homepage/douyin-video/7632025432186945577?market_track_id=G4YLQG97RIW4ROKP0E91&amp;search_session_id=7663319498045161515&amp;possessStarId</t>
  </si>
  <si>
    <t>文旅、文创、游戏、3C数码、汽车、食品饮料、保健品</t>
  </si>
  <si>
    <t>婆罗门特</t>
  </si>
  <si>
    <t>虚拟演绎真实情绪，涵盖国风玄幻、二次元热血、少女向剧集，视频播放均值 272.3w，最高播放 853.1w，留存互动表现突出。支持剧情植入、定制番外短片，适配手游、文创、茶饮、美妆等品类。</t>
  </si>
  <si>
    <t>https://v.douyin.com/bsBad7Zk7b8/</t>
  </si>
  <si>
    <t>https://www.xingtu.cn/ad/creator/author-homepage/douyin-video/7635473884044591114?market_track_id=X0A0TT0OK4O3E9S32K2V&amp;search_session_id=7652610646068068388&amp;possessStarId</t>
  </si>
  <si>
    <t>Lagore造梦空间Ai</t>
  </si>
  <si>
    <t>原创 BE 美学言情 AI 漫剧账号，月涨粉率 130.65%，增长迅猛。近 15 条视频播放均值 60w，氛围感故事表现力强。支持剧情软植入、定制短片，适配美妆、茶饮、文创、女性向产品，属于高速上升潜力账号。</t>
  </si>
  <si>
    <t>Lennoxxxw0426</t>
  </si>
  <si>
    <t>https://v.douyin.com/yyDnbPMR_Yc/</t>
  </si>
  <si>
    <t>https://www.xingtu.cn/ad/creator/author-homepage/douyin-video/7657734781358047258?market_track_id=DTR28TVZBABHNZHN8PMU&amp;search_session_id=7667413672268152878&amp;possessStarId</t>
  </si>
  <si>
    <t>神探大威威</t>
  </si>
  <si>
    <t>聚焦古今杰出女性人物纪实故事，走沉静纪实影像风格，多条作品收获高点赞。支持定制人文科普短片，受众以文史爱好者为主，适配文创、文旅、国货美妆、图书等品类。</t>
  </si>
  <si>
    <t>bigbigvivi</t>
  </si>
  <si>
    <t>https://v.douyin.com/Rkis1qevLN8/</t>
  </si>
  <si>
    <t>韦康vico</t>
  </si>
  <si>
    <t>主打创意换脸、奇幻特效变装内容，《康康的换脸特效》系列累计 5.9 亿播放，擅长打造可扩散传播的爆款特效。支持定制品牌专属特效与创意短片，受众年轻女性为主，适配美妆、首饰、数码、食品等品类。</t>
  </si>
  <si>
    <t>ywk0921</t>
  </si>
  <si>
    <t>https://v.douyin.com/UYCTfS6/</t>
  </si>
  <si>
    <t>https://www.xingtu.cn/ad/creator/author-homepage/douyin-video/6639507729494835203?market_track_id=JFPBV8FGS65JDHU9CIAY&amp;search_session_id=7622928305519394852&amp;possessStarId</t>
  </si>
  <si>
    <t>美妆、食品饮料、3C数码、日化用品、家居百货、服装配饰、游戏</t>
  </si>
  <si>
    <t>奇AI歌的视界</t>
  </si>
  <si>
    <t>用 AI 解锁全新音乐视界，打造潮流听觉盛宴。每日更新 AI 原创歌曲、混音与视觉创作，带你感受科技与旋律的碰撞</t>
  </si>
  <si>
    <t>https://v.douyin.com/EkzL8hXfw_0/</t>
  </si>
  <si>
    <t>https://www.xingtu.cn/ad/creator/author-homepage/douyin-video/7076022999010246670?market_track_id=TP4JQXRBOVCA39PEGG1F&amp;search_session_id=7628115189032140819&amp;possessStarId</t>
  </si>
  <si>
    <t>食品饮料、文创、服装配饰、3C数码、保健品、BGM</t>
  </si>
  <si>
    <t>湖北</t>
  </si>
  <si>
    <t>云端避风港-Dream Shelter</t>
  </si>
  <si>
    <t>治愈风景 AI 影像头部账号，主打秘境幻境沉浸式治愈短片，舒缓氛围感突出，视频播放均值 324.6w，最高播放 991w。支持氛围感短片植入，受众以年轻女性为主，适配美妆、香薰、3C、家居、日化、文旅等品类。</t>
  </si>
  <si>
    <t>https://v.douyin.com/hBhMJmad13A/</t>
  </si>
  <si>
    <t>https://www.xingtu.cn/ad/creator/author-homepage/douyin-video/7581347930276102185?market_track_id=RDM6252254OZR14FP29P&amp;search_session_id=7639308600611553322&amp;possessStarId</t>
  </si>
  <si>
    <t>美妆、日化用品、3C数码、家居百货、食品饮料</t>
  </si>
  <si>
    <t>开封</t>
  </si>
  <si>
    <t>焱公子</t>
  </si>
  <si>
    <t>畅销书作者原创《西游大妖传》神话长线剧集，剧情反转丰富。支持剧情植入、定制番外短片，受众以网文、玄幻题材爱好者为主，适配国风手游、文创、饮品等品类。</t>
  </si>
  <si>
    <t>yangongzi1009</t>
  </si>
  <si>
    <t>https://v.douyin.com/6WGiXLIyxQE/</t>
  </si>
  <si>
    <t>https://www.xingtu.cn/ad/creator/author-homepage/douyin-video/6870167326688280589?market_track_id=ZONXXADQ4OZNM1MUUH2F&amp;search_session_id=7634049273059115027&amp;possessStarId</t>
  </si>
  <si>
    <t>昆明</t>
  </si>
  <si>
    <t>旭羊羊</t>
  </si>
  <si>
    <t>乡土治愈 AI 短片账号，聚焦乡村普通人温情故事，个人视频播放中位数 10.9w，最高播放 440.1w，完播数据优异。支持剧情植入、定制温情短片，受众覆盖面广，适配文旅、食品、茶饮、日用等大众品类。</t>
  </si>
  <si>
    <t>https://v.douyin.com/AS4wpBAUDes/</t>
  </si>
  <si>
    <t>https://www.xingtu.cn/ad/creator/author-homepage/douyin-video/7506029412951326771?market_track_id=WHWTNG80Q9K6DZXOV7L4&amp;search_session_id=7624305749833531438&amp;possessStarId</t>
  </si>
  <si>
    <t>文旅、食品饮料、家居百货、日化用品、</t>
  </si>
  <si>
    <t>河南周口</t>
  </si>
  <si>
    <t>颜良文丑Jackie</t>
  </si>
  <si>
    <t>怀旧动漫真人化 AIGC 账号，将灌篮高手、合金弹头等经典二次元 IP 进行真人影像重塑，热血怀旧风格突出。支持定制创意情怀短片，受众以动漫、游戏男性爱好者为主，适配手游、数码、运动、潮玩品类。</t>
  </si>
  <si>
    <t>https://v.douyin.com/ssdLwPG90CA/</t>
  </si>
  <si>
    <t>https://www.xingtu.cn/ad/creator/author-homepage/douyin-video/7377787968385187855?market_track_id=3QSRHL8NXF8L0U800IGS&amp;search_session_id=7641102421632450603&amp;possessStarId</t>
  </si>
  <si>
    <t>游戏、3C数码、汽车、食品饮料、日化用品</t>
  </si>
  <si>
    <t>问尘</t>
  </si>
  <si>
    <t>中式仙侠国风 AI 影像账号，主打云海仙山、东方秘境幻想风景短片，中式美学氛围感突出，视频播放均值 7.1w，最高播放 44.8w。支持定制国风视觉短片，适配仙侠手游、文创、文旅、古风美妆等品类。</t>
  </si>
  <si>
    <t>https://v.douyin.com/-AtFbCmykKI/</t>
  </si>
  <si>
    <t>https://www.xingtu.cn/ad/creator/author-homepage/douyin-video/7601476604249767974?market_track_id=SLTWP75PEQ20U9FL9PG7&amp;search_session_id=7647067843097378835&amp;possessStarId</t>
  </si>
  <si>
    <t>游戏、食品饮料、日化用品、美妆、文旅</t>
  </si>
  <si>
    <t>青岛</t>
  </si>
  <si>
    <t>洛元可可</t>
  </si>
  <si>
    <t>多元艺术创意 AIGC 账号，内容包含油画风人像、废土朋克、赛博幻想创意影像，视觉艺术质感突出，视频播放均值 23.5w，最高播放 218.7w。支持定制各类美学短片，适配文创、美妆、潮玩、数码等品类。</t>
  </si>
  <si>
    <t>https://v.douyin.com/0ktqD7Kq-TQ/</t>
  </si>
  <si>
    <t>https://www.xingtu.cn/ad/creator/author-homepage/douyin-video/7627508508640051254?market_track_id=QE37THH7JJBLBJFAGXRZ&amp;search_session_id=7632240025220661291&amp;possessStarId</t>
  </si>
  <si>
    <t>AI动画</t>
  </si>
  <si>
    <t>臭猫/疯狐狸</t>
  </si>
  <si>
    <t>二次元多元题材 AI 短剧账号，涵盖科幻、趣味穿越、萌宠拟人原创剧情，视频播放均值 71.7w，最高播放 601.6w，互动表现优异。支持剧情植入、定制主题短片，适配手游、美妆、潮玩、食品等品类。</t>
  </si>
  <si>
    <t>https://v.douyin.com/HPMc3icu6YY/</t>
  </si>
  <si>
    <t>https://www.xingtu.cn/ad/creator/author-homepage/douyin-video/7481882242390687753?market_track_id=0ARJGVBYWZNTN3VGE46K&amp;search_session_id=7626256737704345663&amp;possessStarId</t>
  </si>
  <si>
    <t>游戏、美妆、食品饮料、日化用品、文创</t>
  </si>
  <si>
    <t>落九乌</t>
  </si>
  <si>
    <t>古风玄幻 AI 短剧账号，主打清冷江湖美男原创连载剧情，视频播放均值 22.3w，最高播放 54.8w，完播表现突出。支持古风主题短片定制，受众以喜爱古风剧情的年轻女性为主，适配国风手游、文创、美妆等品类。</t>
  </si>
  <si>
    <t>https://v.douyin.com/MB0Z_AbCSGo/</t>
  </si>
  <si>
    <t>https://www.xingtu.cn/ad/creator/author-homepage/douyin-video/7619278628093722633?market_track_id=P2A4SRHLHMIVOH4A2SGJ&amp;search_session_id=7637812841416032262&amp;possessStarId</t>
  </si>
  <si>
    <t>灵嘟（熬夜ai版</t>
  </si>
  <si>
    <t>AI 恋爱情感剧情账号，主打恋爱演绎短剧。近 90 天视频播放中位数 77.6w，完播率 29.2%，频繁产出百万播放爆款，月涨粉 16.28%。受众以年轻女性为主，剧情植入自然，适配美妆、零食、服饰、手游等品牌进行情感向软性植入。</t>
  </si>
  <si>
    <t>https://v.douyin.com/-Ev39-VBrX8/</t>
  </si>
  <si>
    <t>https://www.xingtu.cn/ad/creator/author-homepage/douyin-video/7103513819531444260?market_track_id=J25YX9PKHLZD1AJ07NR2&amp;search_session_id=7657026259989954602&amp;possessStarId</t>
  </si>
  <si>
    <t>龙腾呀</t>
  </si>
  <si>
    <t>国风神话 AI 动画账号，主打孙悟空西游衍生故事、民间传说国风动画，视频播放均值 92.7w，最高播放 463.4w。支持定制国风神话动画短片，受众以文史、玄幻爱好者为主，适配国风手游、文创、文旅等品类。</t>
  </si>
  <si>
    <t>https://v.douyin.com/YhQ7LK9VKPk/</t>
  </si>
  <si>
    <t>https://www.xingtu.cn/ad/creator/author-homepage/douyin-video/7362933368834605066?market_track_id=8AFLJZ5TI0LT3RANBN48&amp;search_session_id=7639311367719272511&amp;possessStarId</t>
  </si>
  <si>
    <t>游戏、食品饮料、日化用品、文创、3C数码、</t>
  </si>
  <si>
    <t>贵州</t>
  </si>
  <si>
    <t>鹿上月</t>
  </si>
  <si>
    <t>游戏角色 AI 写实短片账号，专注王者荣耀、金铲铲等热门游戏角色真人化影像创作，视频播放均值 76w，最高播放 500.5w，留存互动表现优异。支持定制游戏向创意短片，受众以手游玩家为主，适配手游、数码、潮玩等品类。</t>
  </si>
  <si>
    <t>lsy_020315_xy</t>
  </si>
  <si>
    <t>https://v.douyin.com/irmRQ7jq714/</t>
  </si>
  <si>
    <t>https://www.xingtu.cn/ad/creator/author-homepage/douyin-video/7363187233316847642?market_track_id=D2N0M6CU60C8A6CFUWIT&amp;search_session_id=7651510901929361427&amp;possessStarId</t>
  </si>
  <si>
    <t>东阳AIMG动画</t>
  </si>
  <si>
    <t>AI 动画创作账号，拥有原创奇幻兽设动画《皮克与波克》，同时可制作各类风格品牌动画短片，视频播放均值 19.8w，最高播放 159.3w。支持定制完整剧情动画，适配饮品、文创、潮玩、游戏等品类。</t>
  </si>
  <si>
    <t>dongyangmg</t>
  </si>
  <si>
    <t>https://v.douyin.com/BUS_RZ2saxA/</t>
  </si>
  <si>
    <t>https://www.xingtu.cn/ad/creator/author-homepage/douyin-video/7110903728575610895?market_track_id=HYFSDB13H5SKH2F9IIBC&amp;search_session_id=7665279790765473833&amp;possessStarId</t>
  </si>
  <si>
    <t>食品饮料、游戏、日化用品、3C数码、</t>
  </si>
  <si>
    <t>山东滨州</t>
  </si>
  <si>
    <t>AI学习</t>
  </si>
  <si>
    <t>JINJIN AI</t>
  </si>
  <si>
    <t>英语教育 AI 短剧账号，依托新概念英语课文打造真人剧情学习短片，面向成人自学人群。支持都市真人向剧情植入，受众以年轻上班族为主，适配教育软件、美妆、时尚、茶饮等品类。</t>
  </si>
  <si>
    <t>https://v.douyin.com/VMyx4zmbIXg/</t>
  </si>
  <si>
    <t>https://www.xingtu.cn/ad/creator/author-homepage/douyin-video/7620104182401335331?market_track_id=P7JOPZZ92JW9AVJOQK2Y&amp;search_session_id=7637834643555614763&amp;possessStarId</t>
  </si>
  <si>
    <t>教育、软件、美妆、服装配饰、食品饮料</t>
  </si>
  <si>
    <t>深圳</t>
  </si>
  <si>
    <t>AI变装</t>
  </si>
  <si>
    <t>泡泡泡面</t>
  </si>
  <si>
    <t>都市 BE 虐恋情感 AI 短片账号，主打都市男女遗憾离别类写实剧情，破碎氛围感突出，视频播放均值 13.2w，最高播放 146.4w。支持剧情植入、定制情感短片，受众以年轻女性为主，适配美妆、香薰、茶饮、饰品等品类。</t>
  </si>
  <si>
    <t>19940308mm</t>
  </si>
  <si>
    <t>https://v.douyin.com/gdMdERiuET0/</t>
  </si>
  <si>
    <t>https://www.xingtu.cn/ad/creator/author-homepage/douyin-video/7043132477740679207?market_track_id=AH013TYWVVR7GYL911T3&amp;search_session_id=7639288645958893609&amp;possessStarId</t>
  </si>
  <si>
    <t>美妆、食品饮料、日化用品、家居百货</t>
  </si>
  <si>
    <t>AI宠物</t>
  </si>
  <si>
    <t>边牧李小舞</t>
  </si>
  <si>
    <t>萌宠拟人 AI 剧情账号，以自家边牧形象创作暖心治愈短片，视频播放均值 86.4w，最高播放 634w，爆款潜力突出。支持剧情植入、定制温情短片，受众以爱宠年轻女性为主，适配宠物用品、家居、茶饮等品类。</t>
  </si>
  <si>
    <t>https://v.douyin.com/z9CxAQqc7wY/</t>
  </si>
  <si>
    <t>https://www.xingtu.cn/ad/creator/author-homepage/douyin-video/7618229248842694662?market_track_id=4Y23JLOU8Y0FG8IF1SPX&amp;search_session_id=7652610568465711140&amp;possessStarId</t>
  </si>
  <si>
    <t>宠物、食品饮料、日化用品、家居百货、保险</t>
  </si>
  <si>
    <t>AI音乐</t>
  </si>
  <si>
    <t>鲁不班.will</t>
  </si>
  <si>
    <t>虚拟乐队 AI 音乐短片账号，围绕独立乐队打造原创歌曲配套剧情影像，文艺都市风格突出，视频播放均值 5.2w，最高播放 30.5w。支持定制音乐 MV、文艺剧情短片，受众以音乐爱好者、文艺青年为主，适配茶饮、文创、数码等品类。</t>
  </si>
  <si>
    <t>lububan.will</t>
  </si>
  <si>
    <t>https://v.douyin.com/YAOMVoCbL_s/</t>
  </si>
  <si>
    <t>https://www.xingtu.cn/ad/creator/author-homepage/douyin-video/7572631579546255396?market_track_id=IU5TNTQSW2CY6PWX68OF&amp;search_session_id=7652301459792429098&amp;possessStarId</t>
  </si>
  <si>
    <t>J波斯</t>
  </si>
  <si>
    <t>都市现实哲理 AI 短剧账号，原创《歪理正传》系列，聚焦市井普通人现实人情故事，金句台词感染力强，视频播放均值 18.4w，播放中位数 22.4w。支持剧情植入、定制现实向短剧，受众以中青年男性为主，适配酒水、数码、汽车、家居等品类。</t>
  </si>
  <si>
    <t>https://v.douyin.com/xMCNbhmBsG8/</t>
  </si>
  <si>
    <t>https://www.xingtu.cn/ad/creator/author-homepage/douyin-video/7526531231819923507?market_track_id=HP99WI6RIH8PWJGTTB2E&amp;search_session_id=7655233211836629011&amp;possessStarId</t>
  </si>
  <si>
    <t>食品饮料、服装配饰、3C数码、保健品、家居百货</t>
  </si>
  <si>
    <t>探针AIGC</t>
  </si>
  <si>
    <t>家庭温情 AI 真人短片账号，主打亲子教育、普通人生活治愈感悟现实短片，内容正向温暖，代表性爆款点赞 74.9w。支持剧情植入、定制生活化温情短片，受众以宝妈中青年群体为主，适配母婴、家居、食品、教育等品类。</t>
  </si>
  <si>
    <t>https://v.douyin.com/2cbX7DFaMJI/</t>
  </si>
  <si>
    <t>https://www.xingtu.cn/ad/creator/author-homepage/douyin-video/7632572327645216787?market_track_id=3QN2JFG2608L24029HR7&amp;search_session_id=7654515671049076778&amp;possessStarId</t>
  </si>
  <si>
    <t>母婴、家居百货、日化用品、教育、食品饮料、文创、家电</t>
  </si>
  <si>
    <t>鹤知</t>
  </si>
  <si>
    <t>人文氛围感 AI 真人短片账号，主打家国情怀、都市成长走心写实影像，电影质感突出，视频播放均值 63.7w，最高播放 194.5w。支持定制情绪向创意短片，受众人文爱好者为主，适配文旅、国货、文创、数码等品类。</t>
  </si>
  <si>
    <t>https://v.douyin.com/I6j2Bx53lDE/</t>
  </si>
  <si>
    <t>https://www.xingtu.cn/ad/creator/author-homepage/douyin-video/7639620184264671268?market_track_id=RSJ8MJZ4RPIOYMYPJZP6&amp;search_session_id=7657026175599968310&amp;possessStarId</t>
  </si>
  <si>
    <t>文旅、3C数码、食品饮料、家居百货</t>
  </si>
  <si>
    <t>煎饼</t>
  </si>
  <si>
    <t>原创三维治愈 AI 动画账号，独家连载奇幻童话《星星落在旅途上》，以水獭、狐狸等萌宠角色构建梦幻星空世界，画面光影精致，温暖治愈。支持定制奇幻三维动画短片，受众以喜爱童话动画的年轻女性为主，适配手游、文创、饮品、母婴等品类。</t>
  </si>
  <si>
    <t>mengmeng9996668</t>
  </si>
  <si>
    <t>https://v.douyin.com/sqDY1bGdHIo/</t>
  </si>
  <si>
    <t>阿朗的书房</t>
  </si>
  <si>
    <t>多元写实 AI 短片账号，擅长市井温情、脑洞创意类现实剧情短片，代表作点赞 11.3w，同时可产出 AI 影像创作教程。支持定制人文故事短片，受众覆盖剧情爱好者与 AI 创作者，适配茶饮、数码、家居、文创等品类。</t>
  </si>
  <si>
    <t>https://v.douyin.com/TwKF5RkOQDw/</t>
  </si>
  <si>
    <t>食品饮料、文创、服装配饰、3C数码、保健品</t>
  </si>
  <si>
    <t>故事手-叶同学</t>
  </si>
  <si>
    <t>正能量多元题材 AI 剧情账号，覆盖体育父爱、消防使命、乡土人文、国风历史故事，画面富有电影感，头部作品点赞 49.5w。支持定制正向主题短片，受众中青年群体为主，适配国货、文旅、运动、饮品等品类。</t>
  </si>
  <si>
    <t>https://v.douyin.com/iy47hAgUhpM/</t>
  </si>
  <si>
    <t>失控的清明梦</t>
  </si>
  <si>
    <t>原创 AI 音乐 MV 账号，主打原创歌曲配套幻想风 AI 影像，覆盖古风玄幻、悬疑都市、奇幻氛围感短片。支持定制品牌音乐 MV 与创意视觉短片，受众以音乐、古风幻想爱好者为主，适配手游、文创、数码、香薰等品类。</t>
  </si>
  <si>
    <t>https://v.douyin.com/IiCLn0XLAdg/</t>
  </si>
  <si>
    <t>ALEX | 在下柿半仙</t>
  </si>
  <si>
    <t>电影质感 AI 短片账号，资深 AIGC 创作者，擅长古风权谋、科幻魔幻类史诗向影视化短片，画面达到院线级视觉水准，代表作点赞 1.5w。支持定制大片风宣传短片，受众以影视、幻想游戏爱好者为主，适配手游、数码、文旅等品类。</t>
  </si>
  <si>
    <t>https://v.douyin.com/gUyiw-L1uIw/</t>
  </si>
  <si>
    <t>小军同学</t>
  </si>
  <si>
    <t>乡土亲情 AI 剧情账号，资深影视编剧主创，专注乡村普通人温情亲情故事，写实叙事共情力强，代表作点赞 10.0w。支持定制现实向剧情短片，受众以中青年为主，适配食品、茶饮、家居、农产品等大众品类。</t>
  </si>
  <si>
    <t>zhaoxiaogou2024</t>
  </si>
  <si>
    <t>https://v.douyin.com/tPcNHgunlFI/</t>
  </si>
  <si>
    <t>江苏</t>
  </si>
  <si>
    <t>编导徐JJ（AIGC）</t>
  </si>
  <si>
    <t>现实感悟 AI 情感短片账号，团队化创作，主打青春抉择、中年成长、亲情现实走心剧情，代表作点赞 23.0w。支持定制现实向剧情短片，受众以中青年群体为主，适配茶饮、家居、数码、快消食品等品类。</t>
  </si>
  <si>
    <t>xujunjie001001</t>
  </si>
  <si>
    <t>https://v.douyin.com/XhbH9GkKQ54/</t>
  </si>
  <si>
    <t>https://www.xingtu.cn/ad/creator/author-homepage/douyin-video/7644088198397689865?market_track_id=WKXDR5F85UVSKAFGOV6K&amp;search_session_id=7667493677996687414&amp;possessStarId</t>
  </si>
  <si>
    <t>南昌</t>
  </si>
  <si>
    <t>编导-叁帧</t>
  </si>
  <si>
    <t>都市温情 AI 情感短片账号，主打普通人亲情、夫妻治愈向写实剧情，叙事细腻温暖，代表作点赞 7.6w。支持定制温情向剧情短片，受众以中青年群体为主，适配茶饮、家居、酒水、食品、护肤等品类。</t>
  </si>
  <si>
    <t>https://v.douyin.com/4N3gD0K6Z6c/</t>
  </si>
  <si>
    <t>辽宁鞍山</t>
  </si>
  <si>
    <t>世宇</t>
  </si>
  <si>
    <t>清新治愈人像 AI 短片账号，主打暖调青春氛围感影像，以少年、花海、森林、萌宠构建温柔治愈画面，头部作品点赞 55.5w。支持定制清新向情绪短片，受众以年轻女性为主，适配茶饮、美妆、服饰、文旅、数码等品类。</t>
  </si>
  <si>
    <t>https://v.douyin.com/JXvB1KiF5qo/</t>
  </si>
  <si>
    <t>设计师HU</t>
  </si>
  <si>
    <t>建筑师 AIGC 幻想艺术账号，主打日系插画风科幻建筑动态短片，融合东方都市、太空幻想、复古赛博美学，艺术辨识度突出。支持定制概念视觉短片，受众以科幻、插画、建筑爱好者为主，适配手游、数码、文创、潮玩等品类。</t>
  </si>
  <si>
    <t>Laohu_shanghai</t>
  </si>
  <si>
    <t>https://v.douyin.com/nHiEbIZNtmM/</t>
  </si>
  <si>
    <t>达人标签</t>
  </si>
  <si>
    <t>部分合作客户</t>
  </si>
  <si>
    <t>杨和苏KeyNG</t>
  </si>
  <si>
    <t>日常、音乐</t>
  </si>
  <si>
    <t>https://v.douyin.com/em3sFvS6LMA/</t>
  </si>
  <si>
    <t>https://www.xingtu.cn/ad/creator/author-homepage/douyin-video/6870112225344880653?market_track_id=MR61YKQACBEHR44TKR7E&amp;search_session_id=7533159252346241078&amp;possessStarId</t>
  </si>
  <si>
    <t>周星辰_</t>
  </si>
  <si>
    <t>antizwt</t>
  </si>
  <si>
    <t>摄影 旅行</t>
  </si>
  <si>
    <t>https://v.douyin.com/vEFkVURsq8c/</t>
  </si>
  <si>
    <t>https://www.xingtu.cn/ad/creator/author-homepage/douyin-video/7317865186126217267?market_track_id=BT6OSP4KDUIMMCFH9SCJ&amp;search_session_id=7623606212580130822&amp;possessStarId</t>
  </si>
  <si>
    <t>荣耀、三星、极氪、领克、波司登、CK、阿玛尼、360</t>
  </si>
  <si>
    <t>不知名周导</t>
  </si>
  <si>
    <t>1040691754v</t>
  </si>
  <si>
    <t>TVC</t>
  </si>
  <si>
    <t>https://v.douyin.com/otyMvGOVt44/</t>
  </si>
  <si>
    <t>https://www.xingtu.cn/ad/creator/author-homepage/douyin-video/7507192993982169114?market_track_id=Z5S1EB539AIJTJN6Q7OR&amp;search_session_id=7623606229155856447&amp;possessStarId</t>
  </si>
  <si>
    <t>极氪、长隆、YSL、别克昂科威</t>
  </si>
  <si>
    <t>康康和爷爷</t>
  </si>
  <si>
    <t>Kangye1937</t>
  </si>
  <si>
    <t>穿搭、日常</t>
  </si>
  <si>
    <t>https://v.douyin.com/M3CUn1t/</t>
  </si>
  <si>
    <t>https://www.xingtu.cn/ad/creator/author-homepage/douyin-video/6746789347472703491?market_track_id=H5DAJOLWUPJK0YQR3X2S&amp;search_session_id=7623606509939441700&amp;possessStarId</t>
  </si>
  <si>
    <t>巴黎世家、gucci、宝格丽</t>
  </si>
  <si>
    <t>白行简</t>
  </si>
  <si>
    <t>Baixing_Jian</t>
  </si>
  <si>
    <t>非遗/传统文化</t>
  </si>
  <si>
    <t>https://v.douyin.com/H68LF4RRCUg/</t>
  </si>
  <si>
    <t>https://www.xingtu.cn/ad/creator/author-homepage/douyin-video/7397071542082863130?market_track_id=T6OH59C7RH8EGL0MMZIX&amp;search_session_id=7649305555418054692&amp;possessStarId</t>
  </si>
  <si>
    <t>逆水寒、卡萨帝、魏牌、华为、毛戈平</t>
  </si>
  <si>
    <t>至春禾</t>
  </si>
  <si>
    <t>1229MQ</t>
  </si>
  <si>
    <t>演员 日常</t>
  </si>
  <si>
    <t>https://v.douyin.com/nlewZDjMkz4/</t>
  </si>
  <si>
    <t>https://www.xingtu.cn/ad/creator/author-homepage/douyin-video/6769137221485199367?market_track_id=MDGK10CA8VH3IR0WARP2&amp;search_session_id=7623606587886354473&amp;possessStarId</t>
  </si>
  <si>
    <t>王云云（彩彩云）</t>
  </si>
  <si>
    <t>wangyunyun0003</t>
  </si>
  <si>
    <t>https://v.douyin.com/RxHAgaxq5pc/</t>
  </si>
  <si>
    <t>https://www.xingtu.cn/ad/creator/author-homepage/douyin-video/6870165164646203406?market_track_id=8CVM8MQJEHPYKSU3T1BS&amp;search_session_id=7623606787689807926&amp;possessStarId</t>
  </si>
  <si>
    <t>谢安然</t>
  </si>
  <si>
    <t>https://v.douyin.com/ie2bqhFJ/</t>
  </si>
  <si>
    <t>https://www.xingtu.cn/ad/creator/author-homepage/douyin-video/6870159663963308039?market_track_id=UEIZVC6VZCIWXMWYWWLO&amp;search_session_id=7623606787690627126&amp;possessStarId</t>
  </si>
  <si>
    <t>麦当劳、ANNASUI、琦芙莉、哪吒汽车、玉兰油</t>
  </si>
  <si>
    <t>黑一只</t>
  </si>
  <si>
    <t>xiaohei626</t>
  </si>
  <si>
    <t>美妆、剧情</t>
  </si>
  <si>
    <t>https://v.douyin.com/BmMPgoJLf-4/</t>
  </si>
  <si>
    <t>https://www.xingtu.cn/ad/creator/author-homepage/douyin-video/6849394204091613198?market_track_id=N5I0U3KI2JDE2E9W9G4Y&amp;search_session_id=7637838260945502249&amp;possessStarId</t>
  </si>
  <si>
    <t>沈阳</t>
  </si>
  <si>
    <t>吕飞</t>
  </si>
  <si>
    <t>https://v.douyin.com/z7JKhSGLHj4/</t>
  </si>
  <si>
    <t>https://www.xingtu.cn/ad/creator/author-homepage/douyin-video/7072935851847581734?market_track_id=LDXVS0SXIARWO5W865W2&amp;search_session_id=7583963797183758342&amp;possessStarId</t>
  </si>
  <si>
    <t>九牧王、水井坊、华为、蔚来</t>
  </si>
  <si>
    <r>
      <rPr>
        <sz val="10"/>
        <color rgb="FF08090C"/>
        <rFont val="微软雅黑"/>
        <charset val="134"/>
      </rPr>
      <t>择</t>
    </r>
    <r>
      <rPr>
        <sz val="10"/>
        <color rgb="FF08090C"/>
        <rFont val="宋体-简"/>
        <charset val="134"/>
      </rPr>
      <t>陽</t>
    </r>
    <r>
      <rPr>
        <sz val="10"/>
        <color rgb="FF08090C"/>
        <rFont val="微软雅黑"/>
        <charset val="134"/>
      </rPr>
      <t>.</t>
    </r>
  </si>
  <si>
    <t>Talonsky</t>
  </si>
  <si>
    <t>变装、颜值</t>
  </si>
  <si>
    <t>https://v.douyin.com/D2Syf86/</t>
  </si>
  <si>
    <t>https://www.xingtu.cn/ad/creator/author-homepage/douyin-video/6938687645769990180?market_track_id=DMIQS879LMYA0HUM1WM8&amp;search_session_id=7506418399556698166&amp;video_type=2&amp;_route_from=from_page%3DMarket%26search_session_id%3D7506418399556698166%26is_for_order%3D1%26market_track_id%3DDMIQS879LMYA0HUM1WM8%26platform_source%3D1%26key%3D%25E6%25B3%25BD%25E9%2599%25BD.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</si>
  <si>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永劫无间、乌苏白啤、燕云十六声、林里</t>
  </si>
  <si>
    <t>刀小刀sama</t>
  </si>
  <si>
    <t>xxx_One1</t>
  </si>
  <si>
    <t>颜值、变装</t>
  </si>
  <si>
    <t>https://v.douyin.com/EoRCNC/</t>
  </si>
  <si>
    <t>https://www.xingtu.cn/ad/creator/author-homepage/douyin-video/6763255570502778892?market_track_id=DBT5WGR7HKG93VZEE7U7&amp;search_session_id=7623607193337856063&amp;possessStarId</t>
  </si>
  <si>
    <t>阿玛尼、OLAY、乌苏、伊利、VIVO、波司登、、凯迪拉克、哈弗、东风日产</t>
  </si>
  <si>
    <t>小电电🌻</t>
  </si>
  <si>
    <t>DD6767DD</t>
  </si>
  <si>
    <t>机车、日常</t>
  </si>
  <si>
    <t>https://v.douyin.com/A8oV6Rg/</t>
  </si>
  <si>
    <t>https://www.xingtu.cn/ad/creator/author-homepage/douyin-video/6870170277490196494?market_track_id=1WZX4OVSG5ZZAZA9RJO3&amp;search_session_id=7623607397407916051&amp;possessStarId</t>
  </si>
  <si>
    <t>乌苏啤酒、威克士洗车机、雅迪电动车、小米13、oppowatch3、电小二户外电源</t>
  </si>
  <si>
    <t>河南</t>
  </si>
  <si>
    <t>管家小葛</t>
  </si>
  <si>
    <t>butleralexge</t>
  </si>
  <si>
    <t>日常、剧情</t>
  </si>
  <si>
    <t>https://v.douyin.com/i5WxXkUV/</t>
  </si>
  <si>
    <t>https://www.xingtu.cn/ad/creator/author-homepage/douyin-video/7092592304216604702?market_track_id=QO63E72AUZZ0I0H5R4JG&amp;search_session_id=7623607543574577194&amp;possessStarId</t>
  </si>
  <si>
    <t>深蓝、华为、英菲尼迪</t>
  </si>
  <si>
    <t>杭州/国外</t>
  </si>
  <si>
    <t>阿梁ALeung</t>
  </si>
  <si>
    <t>FairyAleung520</t>
  </si>
  <si>
    <t>https://v.douyin.com/ehhWrMEW8O8/</t>
  </si>
  <si>
    <t>https://www.xingtu.cn/ad/creator/author-homepage/douyin-video/6870161836226904077?market_track_id=CB84HWC5PZZMN3MQZV9I&amp;search_session_id=7633704361918939177&amp;possessStarId</t>
  </si>
  <si>
    <t>JOYTOYS、科颜氏、长隆、妮维雅、金纺、霸王茶姬、swisse</t>
  </si>
  <si>
    <t>榴莲阿</t>
  </si>
  <si>
    <t>LLA77888</t>
  </si>
  <si>
    <t>日常、段子</t>
  </si>
  <si>
    <t>https://v.douyin.com/8fK-mzMbqx4/ 9@3.com</t>
  </si>
  <si>
    <t>https://www.xingtu.cn/ad/creator/author-homepage/douyin-video/7099027245091520549?market_track_id=QMLNK5U1HLIS8ISJGAVP&amp;search_session_id=7623607717412585535&amp;possessStarId</t>
  </si>
  <si>
    <t>飞科，炫迈、真我gt7、</t>
  </si>
  <si>
    <t>达莎Digi</t>
  </si>
  <si>
    <t>Dashalove</t>
  </si>
  <si>
    <t>日常、分享</t>
  </si>
  <si>
    <t>https://v.douyin.com/iJsMgCaF/</t>
  </si>
  <si>
    <t>https://www.xingtu.cn/ad/creator/author-homepage/douyin-video/6727269104333357060?market_track_id=DKZUA7MPRXZYGFOMZAK1&amp;search_session_id=7623607781283381267&amp;possessStarId</t>
  </si>
  <si>
    <t>兰蔻、施华蔻喷雾、YSL、娇兰金钻、MICHAEL KORS、芙丝voss、CASETiFY、</t>
  </si>
  <si>
    <t>广州、北京</t>
  </si>
  <si>
    <t>丝丝滴DIETGRRRL</t>
  </si>
  <si>
    <t>日常、穿搭</t>
  </si>
  <si>
    <t>https://v.douyin.com/eVfJN5H/</t>
  </si>
  <si>
    <t>https://www.xingtu.cn/ad/creator/author-homepage/douyin-video/6795057194267049998?market_track_id=ITHDBTXLZT2URLKIQGXG&amp;search_session_id=7623608526732558379&amp;possessStarId</t>
  </si>
  <si>
    <t>淘宝新势力、百丽、adidas、地素、斯凯奇、妖舞耳机等</t>
  </si>
  <si>
    <t>霸总王辉</t>
  </si>
  <si>
    <t>wanghwii0202</t>
  </si>
  <si>
    <t>美食、探店</t>
  </si>
  <si>
    <t>https://v.douyin.com/reCgrdFHWPg/</t>
  </si>
  <si>
    <t>https://www.xingtu.cn/ad/creator/author-homepage/douyin-video/7500291636237172786?market_track_id=ZRXGS7EBOP8TJYW786K6&amp;search_session_id=7628810670493958163&amp;possessStarId</t>
  </si>
  <si>
    <t>毛戈平</t>
  </si>
  <si>
    <t>王笑笑会发光</t>
  </si>
  <si>
    <t>Amorfatiti66</t>
  </si>
  <si>
    <t>家居、日常</t>
  </si>
  <si>
    <t>https://v.douyin.com/n81VF-sESc4/</t>
  </si>
  <si>
    <t>https://www.xingtu.cn/ad/creator/author-homepage/douyin-video/6704616161562066947?market_track_id=8GT1C4H30O5XAR6HQV9Y&amp;search_session_id=7623608581014863891&amp;possessStarId</t>
  </si>
  <si>
    <t>千问、美的、天猫、大疆、科沃斯、芝华仕、小米</t>
  </si>
  <si>
    <t>文儿木同</t>
  </si>
  <si>
    <t>正能量段子</t>
  </si>
  <si>
    <t>https://v.douyin.com/QamSQEsAONA/</t>
  </si>
  <si>
    <t>https://www.xingtu.cn/ad/creator/author-homepage/douyin-video/7623423654851772479?market_track_id=9UZQKI2MB7KH0O9ID3C3&amp;search_session_id=7660390301022568484&amp;possessStarId</t>
  </si>
  <si>
    <t>蒙牛</t>
  </si>
  <si>
    <t>唐山</t>
  </si>
  <si>
    <t>徐三柒</t>
  </si>
  <si>
    <t>xusan777</t>
  </si>
  <si>
    <t>https://v.douyin.com/bmOwXBxZVL0/</t>
  </si>
  <si>
    <t>https://www.xingtu.cn/ad/creator/author-homepage/douyin-video/6797192635304902663?market_track_id=WMUJGPB3YTSFCYEK4H8T&amp;search_session_id=7623608581015388179&amp;possessStarId</t>
  </si>
  <si>
    <t>淘淘氧棉、膜法世家、</t>
  </si>
  <si>
    <t>请叫我小张</t>
  </si>
  <si>
    <t>ZT030427</t>
  </si>
  <si>
    <t>武术</t>
  </si>
  <si>
    <t>https://v.douyin.com/NsdaZfR8rP8/</t>
  </si>
  <si>
    <t>https://www.xingtu.cn/ad/creator/author-homepage/douyin-video/7038478848643563534?market_track_id=WRH0X2VTBQOA772X13B0&amp;search_session_id=7626972474319568938&amp;possessStarId</t>
  </si>
  <si>
    <t>小米、燕云十六声、统一、霸王茶姬</t>
  </si>
  <si>
    <t>王小明</t>
  </si>
  <si>
    <t>Dili001</t>
  </si>
  <si>
    <t>艺术文化</t>
  </si>
  <si>
    <t>https://v.douyin.com/NecqtmzI3XI/</t>
  </si>
  <si>
    <t>https://www.xingtu.cn/ad/creator/author-homepage/douyin-video/6629657084751249412?market_track_id=615YE8XUS4ZL8UR925IY&amp;search_session_id=7623608769561886739&amp;possessStarId</t>
  </si>
  <si>
    <t>人类知识采集员</t>
  </si>
  <si>
    <t>zhishi001</t>
  </si>
  <si>
    <t>https://v.douyin.com/8oBw_hRyLHk/</t>
  </si>
  <si>
    <t>https://www.xingtu.cn/ad/creator/author-homepage/douyin-video/6629658001387028484?market_track_id=LZ4VP2YF6QMQK9F61LLJ&amp;search_session_id=7623609274740703275&amp;possessStarId</t>
  </si>
  <si>
    <t>半糖Tech</t>
  </si>
  <si>
    <t>serena_butanbei</t>
  </si>
  <si>
    <t>时尚解说</t>
  </si>
  <si>
    <t>https://v.douyin.com/ye9b2f5Zxfo/</t>
  </si>
  <si>
    <t>https://www.xingtu.cn/ad/creator/author-homepage/douyin-video/6745247860272398350?market_track_id=GI8X4IJY0UQB5G0CWXXJ&amp;search_session_id=7623609495964909610&amp;possessStarId</t>
  </si>
  <si>
    <t>地球村讲解员</t>
  </si>
  <si>
    <t>shutan001</t>
  </si>
  <si>
    <t>科技数码</t>
  </si>
  <si>
    <t>https://v.douyin.com/7MUzLKw2aDs/</t>
  </si>
  <si>
    <t>https://www.xingtu.cn/ad/creator/author-homepage/douyin-video/6629722305654161422?market_track_id=60TQHO2Q0FICIEH5FQUS&amp;search_session_id=7623609654531964970&amp;possessStarId</t>
  </si>
  <si>
    <t>奇瑞、五菱、华为</t>
  </si>
  <si>
    <t>Bigger研究所</t>
  </si>
  <si>
    <t>Biggeryjs</t>
  </si>
  <si>
    <t>生活、测评</t>
  </si>
  <si>
    <t>https://v.douyin.com/LWd4PfQ/</t>
  </si>
  <si>
    <t>https://www.xingtu.cn/ad/creator/author-homepage/douyin-video/6596677897019195405?market_track_id=MAOYOS9WK13E5RGM8WJM&amp;search_session_id=7623609676953337899&amp;possessStarId</t>
  </si>
  <si>
    <t>VIVO、伊利、支付宝、福特、波司登</t>
  </si>
  <si>
    <t>老贺的科技</t>
  </si>
  <si>
    <t>数码、测评</t>
  </si>
  <si>
    <t>https://v.douyin.com/Jn8Fe8S/</t>
  </si>
  <si>
    <t>https://www.xingtu.cn/ad/creator/author-homepage/douyin-video/6677846898373558276?market_track_id=ZDNV1M9245HXUIZ7KTF6&amp;search_session_id=7623609800173961222&amp;possessStarId</t>
  </si>
  <si>
    <t>JBL</t>
  </si>
  <si>
    <t>骐柒柒科技测评</t>
  </si>
  <si>
    <t>senhuoduo</t>
  </si>
  <si>
    <t>https://v.douyin.com/iSkaX3wK/ 7@4.com</t>
  </si>
  <si>
    <t>https://www.xingtu.cn/ad/creator/author-homepage/douyin-video/6870162483605143560?market_track_id=FX18THVF6UFN04ZG7567&amp;search_session_id=7623609844599619627&amp;possessStarId</t>
  </si>
  <si>
    <t>柒柒科技测评</t>
  </si>
  <si>
    <t>chenduomu</t>
  </si>
  <si>
    <t>https://v.douyin.com/Rxq1VX9/</t>
  </si>
  <si>
    <t>https://www.xingtu.cn/ad/creator/author-homepage/douyin-video/6685685942100951051?market_track_id=39ZF9LS5R0BHNELV6579&amp;search_session_id=7623609982412046379&amp;possessStarId</t>
  </si>
  <si>
    <t>木 木</t>
  </si>
  <si>
    <t>satrll</t>
  </si>
  <si>
    <t>https://v.douyin.com/iM2BnUWc/</t>
  </si>
  <si>
    <t>https://www.xingtu.cn/ad/creator/author-homepage/douyin-video/7584298802434015282?market_track_id=38BEUPYHWJY1KQ65Y0K9&amp;search_session_id=7623610365050011690&amp;possessStarId</t>
  </si>
  <si>
    <t>梁瑞（瑞尔）</t>
  </si>
  <si>
    <t>ruierhh</t>
  </si>
  <si>
    <t>https://v.douyin.com/qtWVvJiFOXw/</t>
  </si>
  <si>
    <t>https://www.xingtu.cn/ad/creator/author-homepage/douyin-video/7076103858035884064?market_track_id=UPETB3ZGZV9J7NAP1UV2&amp;search_session_id=7623610320645144617&amp;possessStarId</t>
  </si>
  <si>
    <t>古茗、</t>
  </si>
  <si>
    <t>天巍霸霸</t>
  </si>
  <si>
    <t>twss666666</t>
  </si>
  <si>
    <t>情侣、搞笑</t>
  </si>
  <si>
    <t>https://v.douyin.com/6QeCELJ/</t>
  </si>
  <si>
    <t>https://www.xingtu.cn/ad/creator/author-homepage/douyin-video/6802767523159736334?market_track_id=W7FZYIMA1IATLVY9IN06&amp;search_session_id=7623610564140941353&amp;possessStarId</t>
  </si>
  <si>
    <t>PRADA、雅诗兰黛、天猫、点淘</t>
  </si>
  <si>
    <t>丝丝沈</t>
  </si>
  <si>
    <t>Wojiushishisi</t>
  </si>
  <si>
    <t>https://v.douyin.com/eVyoRpH/</t>
  </si>
  <si>
    <t>https://www.xingtu.cn/ad/creator/author-homepage/douyin-video/6596677890702573576?market_track_id=1KR3GFKQM5AIY5XHILZB&amp;search_session_id=7623610896337862719&amp;possessStarId</t>
  </si>
  <si>
    <t>雅诗兰黛、丝芙兰、UD、曼秀雷敦、拉拜诗美瞳、小奥汀、花西子、荣耀等</t>
  </si>
  <si>
    <t>Sheep羊崽</t>
  </si>
  <si>
    <t>https://v.douyin.com/F52xKBj/</t>
  </si>
  <si>
    <t>https://www.xingtu.cn/ad/creator/author-homepage/douyin-video/6745735245292634119?market_track_id=QGGJMZ37P25LBOHZ2AEN&amp;search_session_id=7623610944094388266&amp;possessStarId</t>
  </si>
  <si>
    <t>小米、云南白药</t>
  </si>
  <si>
    <t>朴素之道</t>
  </si>
  <si>
    <t>pusucaijing</t>
  </si>
  <si>
    <t>财经</t>
  </si>
  <si>
    <t>https://v.douyin.com/b6GOMqiezVg/</t>
  </si>
  <si>
    <t>https://www.xingtu.cn/ad/creator/author-homepage/douyin-video/6870169297021304846?market_track_id=DTXSR7LGXDDP8UDO1QXS&amp;search_session_id=7623611109106515974&amp;possessStarId</t>
  </si>
  <si>
    <t>瑷尔博士、舒适达</t>
  </si>
  <si>
    <t>王宇</t>
  </si>
  <si>
    <t>Dywy0624</t>
  </si>
  <si>
    <t>https://v.douyin.com/wZKHrXtJTXs/</t>
  </si>
  <si>
    <t>https://www.xingtu.cn/ad/creator/author-homepage/douyin-video/7237355278973272067?market_track_id=YDBPVRL862XZFJANOHTE&amp;search_session_id=7641098975303319593&amp;possessStarId</t>
  </si>
  <si>
    <t>郑州</t>
  </si>
  <si>
    <t>乖乖橘萝贝</t>
  </si>
  <si>
    <t>Dy66xyx</t>
  </si>
  <si>
    <t>https://v.douyin.com/UPWHG3BNvVE/</t>
  </si>
  <si>
    <t>https://www.xingtu.cn/ad/creator/author-homepage/douyin-video/6934975740911812616?market_track_id=UXGJGN1S8OW96N1N60IZ&amp;search_session_id=7652303328961576979&amp;possessStarId</t>
  </si>
  <si>
    <t>波妞波力</t>
  </si>
  <si>
    <t>https://v.douyin.com/F_qOMt3MQVw/</t>
  </si>
  <si>
    <t>https://www.xingtu.cn/ad/creator/author-homepage/douyin-video/6947779215253045284?market_track_id=7W8L4D9L8NWLRISYCB63&amp;search_session_id=7626254476227379254&amp;possessStarId</t>
  </si>
  <si>
    <t>哈基乱剪</t>
  </si>
  <si>
    <t>hajiyu</t>
  </si>
  <si>
    <t>https://v.douyin.com/Pl5jHqkS9KQ/</t>
  </si>
  <si>
    <t>https://www.xingtu.cn/ad/creator/author-homepage/douyin-video/7454240900042981426?market_track_id=HO6ETGS50VN9MXQF5UBI&amp;search_session_id=7647047159359324196&amp;possessStarId</t>
  </si>
  <si>
    <t>广州番禺</t>
  </si>
  <si>
    <t>哈喽TERRY</t>
  </si>
  <si>
    <t>https://v.douyin.com/W3-0f0QMULU/</t>
  </si>
  <si>
    <t>https://www.xingtu.cn/ad/creator/author-homepage/douyin-video/7037114785086832677?market_track_id=HSNMTYVURHV8CO97LKV8&amp;search_session_id=7647045220441702454&amp;possessStarId</t>
  </si>
  <si>
    <t>演不下去就摆烂</t>
  </si>
  <si>
    <t>https://v.douyin.com/9optTPsJdYs/</t>
  </si>
  <si>
    <t>https://www.xingtu.cn/ad/creator/author-homepage/douyin-video/7537202012211904550?market_track_id=3MDY99Z82VAUE2J1ZOA1&amp;search_session_id=7647048091610923071&amp;possessStarId</t>
  </si>
  <si>
    <t>河北唐山</t>
  </si>
  <si>
    <t>水饺瞎剪</t>
  </si>
  <si>
    <t>https://v.douyin.com/ZT-2ZOcpXRE/</t>
  </si>
  <si>
    <t>https://www.xingtu.cn/ad/creator/author-homepage/douyin-video/7522818164045021210?market_track_id=L0JOA4SZI2EX1K4NB4QO&amp;search_session_id=7647048878654914603&amp;possessStarId</t>
  </si>
  <si>
    <t>小郭导</t>
  </si>
  <si>
    <t>https://v.douyin.com/B2bb7EPLkPc/</t>
  </si>
  <si>
    <t>https://www.xingtu.cn/ad/creator/author-homepage/douyin-video/7641417350033440777?market_track_id=2IXA8R674NS46QD0N574&amp;search_session_id=7657024872878456873&amp;possessStarId</t>
  </si>
  <si>
    <t>安徽</t>
  </si>
  <si>
    <t>古天鸡</t>
  </si>
  <si>
    <t>Gutianji</t>
  </si>
  <si>
    <t>https://v.douyin.com/wn1VCdSMmv4/</t>
  </si>
  <si>
    <t>https://www.xingtu.cn/ad/creator/author-homepage/douyin-video/6870160766486446094?market_track_id=CD3TDPZG7RT4QWZMER3J&amp;search_session_id=7631409407209488425&amp;possessStarId</t>
  </si>
  <si>
    <t>梦同游</t>
  </si>
  <si>
    <t>dt_team</t>
  </si>
  <si>
    <t>https://v.douyin.com/i-f08rUz1go/</t>
  </si>
  <si>
    <t>https://www.xingtu.cn/ad/creator/author-homepage/douyin-video/7557187405552287763?market_track_id=54NTXZMGVNUXB3SRJ4W3&amp;search_session_id=7629188699490484260&amp;possessStarId</t>
  </si>
  <si>
    <t>邵锐杰</t>
  </si>
  <si>
    <t>v19705140973</t>
  </si>
  <si>
    <t>https://v.douyin.com/e9J8jZC4_nw/</t>
  </si>
  <si>
    <t>https://www.xingtu.cn/ad/creator/author-homepage/douyin-video/7316816826686504975?market_track_id=384TSJAL3ENL24EOHUWS&amp;search_session_id=7631831016235581481&amp;possessStarId</t>
  </si>
  <si>
    <t>眨眨兽</t>
  </si>
  <si>
    <t>https://v.douyin.com/y0TJDD3okV4/</t>
  </si>
  <si>
    <t>https://www.xingtu.cn/ad/creator/author-homepage/douyin-video/7523887694783447078?market_track_id=IF4IHLCRYSLK4Q54MX3C&amp;search_session_id=7628115183684845604&amp;possessStarId</t>
  </si>
  <si>
    <t>红三地HONGR3D</t>
  </si>
  <si>
    <t>tianxiayitiaoxin</t>
  </si>
  <si>
    <t>https://v.douyin.com/w_MXUFE6iWU/</t>
  </si>
  <si>
    <t>https://www.xingtu.cn/ad/creator/author-homepage/douyin-video/7591031574439657510?market_track_id=GFPIPWW2YS33NDYO8P5E&amp;search_session_id=7657024818206261267&amp;possessStarId</t>
  </si>
  <si>
    <t>衔昭昭</t>
  </si>
  <si>
    <t>XXZZ4722</t>
  </si>
  <si>
    <t>https://v.douyin.com/6Pw1LELCT_A/</t>
  </si>
  <si>
    <t>https://www.xingtu.cn/ad/creator/author-homepage/douyin-video/7638556505788121134?market_track_id=V77AKIJXVN4GTDA8S1RU&amp;search_session_id=7657024937342976054&amp;possessStarId</t>
  </si>
  <si>
    <t>资阳</t>
  </si>
  <si>
    <t>MoMoVlog</t>
  </si>
  <si>
    <t>https://v.douyin.com/f0KDVW2xn64/</t>
  </si>
  <si>
    <t>https://www.xingtu.cn/ad/creator/author-homepage/douyin-video/7631966625549254702?market_track_id=DV1N1J27CAOSHLT32PES&amp;search_session_id=7654515299475767337&amp;possessStarId</t>
  </si>
  <si>
    <t>方兴未AI</t>
  </si>
  <si>
    <t>https://v.douyin.com/H14yYgImzQ4/</t>
  </si>
  <si>
    <t>https://www.xingtu.cn/ad/creator/author-homepage/douyin-video/7616610127352692778?market_track_id=RKSS3DQXY8L4PLLDQPOM&amp;search_session_id=7657025735147995190&amp;possessStarId</t>
  </si>
  <si>
    <t>山东</t>
  </si>
  <si>
    <t>张镜</t>
  </si>
  <si>
    <t>https://v.douyin.com/mt9gwbM9ISI/</t>
  </si>
  <si>
    <t>玩AI的小笼包</t>
  </si>
  <si>
    <t>xiaolongbao0628</t>
  </si>
  <si>
    <t>https://v.douyin.com/M-hwHn6Mk8c/</t>
  </si>
  <si>
    <t>https://www.xingtu.cn/ad/creator/author-homepage/douyin-video/7026722293288009764?market_track_id=NQB6XRGXCU0H6HPT61FT&amp;search_session_id=7650021232074784787&amp;possessStarId</t>
  </si>
  <si>
    <t>Thxfish</t>
  </si>
  <si>
    <t>https://v.douyin.com/B_EmQ4TVM-o/</t>
  </si>
  <si>
    <t>Luke.</t>
  </si>
  <si>
    <t>https://v.douyin.com/FMgnoFxnsqs/</t>
  </si>
  <si>
    <t>程梦琴Cecilia</t>
  </si>
  <si>
    <t>CMengQin_Ai</t>
  </si>
  <si>
    <t>https://v.douyin.com/OJqDukrcLWM/</t>
  </si>
  <si>
    <t>https://www.xingtu.cn/ad/creator/author-homepage/douyin-video/6870164065088438286?market_track_id=U7Z9MARLIGSE9VTY7NUS&amp;search_session_id=7633340954577846335&amp;possessStarId</t>
  </si>
  <si>
    <t>Luxmink</t>
  </si>
  <si>
    <t>luxmink0714</t>
  </si>
  <si>
    <t>https://v.douyin.com/hzhQoJLBCvA/</t>
  </si>
  <si>
    <t>AI TALK</t>
  </si>
  <si>
    <t>hanqing.11</t>
  </si>
  <si>
    <t>https://v.douyin.com/6bMPaA7fG90/</t>
  </si>
  <si>
    <t>https://www.xingtu.cn/ad/creator/author-homepage/douyin-video/7224344761962856503?market_track_id=B7RWPNQSBSHF29ZD0L20&amp;search_session_id=7629190609597366308&amp;possessStarId</t>
  </si>
  <si>
    <t>Yuri尤栗</t>
  </si>
  <si>
    <t>AI偶像</t>
  </si>
  <si>
    <t>https://v.douyin.com/QAWr4a_e7Jc/</t>
  </si>
  <si>
    <t>https://www.xingtu.cn/ad/creator/author-homepage/douyin-video/7555536932164337714?market_track_id=AIJBSKEVCLRRZECKMTTL&amp;search_session_id=7629190656518930451&amp;possessStarId</t>
  </si>
  <si>
    <t>白落铭</t>
  </si>
  <si>
    <t>BLM00100</t>
  </si>
  <si>
    <t>https://v.douyin.com/LTtHusEvNQE/</t>
  </si>
  <si>
    <t>https://www.xingtu.cn/ad/creator/author-homepage/douyin-video/7385825556682244146?market_track_id=Q6862J8CIYW0PCTBFHND&amp;search_session_id=7634721982612881418&amp;possessStarId</t>
  </si>
  <si>
    <t>青山坤</t>
  </si>
  <si>
    <t>Qingshankun</t>
  </si>
  <si>
    <t>https://v.douyin.com/iR6RY8xk/</t>
  </si>
  <si>
    <t>https://www.xingtu.cn/ad/creator/author-homepage/douyin-video/6728928327324663822?market_track_id=TA5FNCVHMQOB0H1INNJ3&amp;search_session_id=7622928402127011876&amp;possessStarId</t>
  </si>
  <si>
    <t>凯里奇ChasingTheOne</t>
  </si>
  <si>
    <t>Kyriech027</t>
  </si>
  <si>
    <t>https://v.douyin.com/n-D-n5nMUbs/</t>
  </si>
  <si>
    <t>https://www.xingtu.cn/ad/creator/author-homepage/douyin-video/6674949652573323275?market_track_id=1LGUYOCMPA47E47UQMC9&amp;search_session_id=7622928417927446564&amp;possessStarId</t>
  </si>
  <si>
    <t>阿伯的怪视界</t>
  </si>
  <si>
    <t>https://v.douyin.com/shGM9s6wG0I/</t>
  </si>
  <si>
    <t>https://www.xingtu.cn/ad/creator/author-homepage/douyin-video/7589922482291736603?market_track_id=GUKJMMXLNW07Q700SIYS&amp;search_session_id=7622928571547353124&amp;possessStarId</t>
  </si>
  <si>
    <t>解压实验室</t>
  </si>
  <si>
    <t>https://v.douyin.com/Af3Bo2gPe0M/</t>
  </si>
  <si>
    <t>https://www.xingtu.cn/ad/creator/author-homepage/douyin-video/7237725124474961923?market_track_id=GQRM0MLMU57OZXBAY1GR&amp;search_session_id=7622928548961140777&amp;possessStarId</t>
  </si>
  <si>
    <t>河北保定</t>
  </si>
  <si>
    <t>小朱佩琪66</t>
  </si>
  <si>
    <t>xzpq66.</t>
  </si>
  <si>
    <t>https://v.douyin.com/T8NVT1_G4fQ/</t>
  </si>
  <si>
    <t>https://www.xingtu.cn/ad/creator/author-homepage/douyin-video/7017754995252527141?market_track_id=P1M4D03YLOFTVC68OZD6&amp;search_session_id=7622928571547598884&amp;possessStarId</t>
  </si>
  <si>
    <t>灵悦睡不醒</t>
  </si>
  <si>
    <t>https://v.douyin.com/p69cMRN3COc/</t>
  </si>
  <si>
    <t>石家庄</t>
  </si>
  <si>
    <t>喵小橘将军</t>
  </si>
  <si>
    <t>https://v.douyin.com/VNm6Ahf2ThY/</t>
  </si>
  <si>
    <t>https://www.xingtu.cn/ad/creator/author-homepage/douyin-video/7565435245514260531?market_track_id=GNDIPQ25U8VFY0JIRSW0&amp;search_session_id=7657026177261502527&amp;possessStarId</t>
  </si>
  <si>
    <t>鼠咪喵喵屋</t>
  </si>
  <si>
    <t>https://v.douyin.com/foLjMqFfoPY/</t>
  </si>
  <si>
    <t>https://www.xingtu.cn/ad/creator/author-homepage/douyin-video/7624764761205964836?market_track_id=DDJGNUC5VIOV5RMMI3SF&amp;search_session_id=7649318166262186020&amp;possessStarId</t>
  </si>
  <si>
    <t>湖南溆浦</t>
  </si>
  <si>
    <t>ai老韩</t>
  </si>
  <si>
    <t>https://v.douyin.com/-aZmKXHY7wY/</t>
  </si>
  <si>
    <t>https://www.xingtu.cn/ad/creator/author-homepage/douyin-video/7568728914202902554?market_track_id=SRGJLDIFDKC3RCYEDOWU&amp;search_session_id=7622929001283387446&amp;possessStarId</t>
  </si>
  <si>
    <t>阮绵绵</t>
  </si>
  <si>
    <t>https://v.douyin.com/mvtdC8RoLBs/</t>
  </si>
  <si>
    <t>猫又菌</t>
  </si>
  <si>
    <t>https://v.douyin.com/9u-P4VqoLWE/</t>
  </si>
  <si>
    <t>https://www.xingtu.cn/ad/creator/author-homepage/douyin-video/7496472834017853490?market_track_id=3TCLZ8KXK5HDFCAGJQK8&amp;search_session_id=7626685380552704041&amp;possessStarId</t>
  </si>
  <si>
    <t>魔女不熬夜</t>
  </si>
  <si>
    <t>https://v.douyin.com/6nWojZOY3zk/</t>
  </si>
  <si>
    <t>https://www.xingtu.cn/ad/creator/author-homepage/douyin-video/7482718996203044927?market_track_id=QIPOVUY65PUVKH7AONEO&amp;search_session_id=7628527260811575323&amp;possessStarId</t>
  </si>
  <si>
    <t>广东韶关</t>
  </si>
  <si>
    <t>拾光故事馆</t>
  </si>
  <si>
    <t>https://v.douyin.com/5ECa85--RAE/</t>
  </si>
  <si>
    <t>https://www.xingtu.cn/ad/creator/author-homepage/douyin-video/7640531660533923878?market_track_id=VFHBYYCBCJWE1MZFHEQK&amp;search_session_id=7657026303857803270&amp;possessStarId</t>
  </si>
  <si>
    <t>灵镜ai</t>
  </si>
  <si>
    <t>https://v.douyin.com/sEmRmdWFJqM/</t>
  </si>
  <si>
    <t>https://www.xingtu.cn/ad/creator/author-homepage/douyin-video/7644627665479663654?market_track_id=7UHGVHOU1SFTX0TMP226&amp;search_session_id=7657026425341657094&amp;possessStarId</t>
  </si>
  <si>
    <t>怀化</t>
  </si>
  <si>
    <t>AI漫剧·小帅</t>
  </si>
  <si>
    <t>https://v.douyin.com/8xE3KFuBYyY/</t>
  </si>
  <si>
    <t>https://www.xingtu.cn/ad/creator/author-homepage/douyin-video/7630047349363965958?market_track_id=5DW2KGVKLNA1VDEDHN4N&amp;search_session_id=7657026439870873663&amp;possessStarId</t>
  </si>
  <si>
    <t>Prompt造物</t>
  </si>
  <si>
    <t>https://v.douyin.com/Ah1HZPnPLXQ/</t>
  </si>
  <si>
    <t>https://www.xingtu.cn/ad/creator/author-homepage/douyin-video/7614899270650429467?market_track_id=VZTHOR197U1S9YXELGFE&amp;search_session_id=7657026541758513193&amp;possessStarId</t>
  </si>
  <si>
    <t>杰明科技官</t>
  </si>
  <si>
    <t>AI资讯</t>
  </si>
  <si>
    <t>https://v.douyin.com/4iu0fDgMiGc/</t>
  </si>
  <si>
    <t>https://www.xingtu.cn/ad/creator/author-homepage/douyin-video/7200588212668989497?market_track_id=9Q58TE9B17K3H3DXWXLP&amp;search_session_id=7637825513913909284&amp;possessStarId</t>
  </si>
  <si>
    <t>AI涛口秀</t>
  </si>
  <si>
    <t>ReBcrsj2023j</t>
  </si>
  <si>
    <t>https://v.douyin.com/sv1GO1ZWNKw/</t>
  </si>
  <si>
    <t>https://www.xingtu.cn/ad/creator/author-homepage/douyin-video/7647002410639949865?market_track_id=78RPHX75T7VWDGTA8SJP&amp;search_session_id=7657026396330311743&amp;possessStarId</t>
  </si>
  <si>
    <t>科技AI纪源</t>
  </si>
  <si>
    <t>crsj2023</t>
  </si>
  <si>
    <t>https://v.douyin.com/GaaPcNWR3Ek/</t>
  </si>
  <si>
    <t>https://www.xingtu.cn/ad/creator/author-homepage/douyin-video/7592497894029000742?market_track_id=SDFVR7X7JYB6JUC2F6VW&amp;search_session_id=7626687021859602468&amp;possessStarId</t>
  </si>
  <si>
    <t>灵创工坊</t>
  </si>
  <si>
    <t>Fa2222299999</t>
  </si>
  <si>
    <t>https://v.douyin.com/u0O-yBx2IrM/</t>
  </si>
  <si>
    <t>https://www.xingtu.cn/ad/creator/author-homepage/douyin-video/7000589423289040904?market_track_id=XZD1VUQ03981NMZ5JCZ9&amp;search_session_id=7621448923244380206&amp;possessStarId</t>
  </si>
  <si>
    <t>贵州数码王</t>
  </si>
  <si>
    <t>https://v.douyin.com/FJ0uc_52FI4/</t>
  </si>
  <si>
    <t>https://www.xingtu.cn/ad/creator/author-homepage/douyin-video/7491204294541049866</t>
  </si>
  <si>
    <r>
      <rPr>
        <sz val="10"/>
        <color rgb="FF08090C"/>
        <rFont val="微软雅黑"/>
        <charset val="134"/>
      </rPr>
      <t>荣耀、OPPO、真我、8849、红魔、努比亚、七彩虹、宏</t>
    </r>
    <r>
      <rPr>
        <sz val="10"/>
        <color rgb="FF08090C"/>
        <rFont val="宋体-简"/>
        <charset val="134"/>
      </rPr>
      <t>碁</t>
    </r>
    <r>
      <rPr>
        <sz val="10"/>
        <color rgb="FF08090C"/>
        <rFont val="微软雅黑"/>
        <charset val="134"/>
      </rPr>
      <t>、ThinkPad、T牌钛14、领克、阿维塔、罗技、前行者、黑白调、雷鸟、九识、英睿、迈从、摩哈云、黑鲨、大疆、浩瀚、惠普、索泰、雷蛇、拯救者、上赞、台铃、黑爵</t>
    </r>
  </si>
  <si>
    <t>贵州 贵阳</t>
  </si>
  <si>
    <t>西南数码王</t>
  </si>
  <si>
    <t>https://v.douyin.com/aaxHiIgt2nU/</t>
  </si>
  <si>
    <t>https://www.xingtu.cn/ad/creator/author-homepage/douyin-video/6697117781990572045</t>
  </si>
  <si>
    <t>华为、荣耀、大疆、OPPO、vivo、iQOO、真我、三星、玄派、长虹、努比亚、红魔、SEAVIV AideaBook、奇瑞、领克、英睿</t>
  </si>
  <si>
    <t>Melo数码</t>
  </si>
  <si>
    <t>cz652321</t>
  </si>
  <si>
    <t>https://v.douyin.com/4_cX26HNmDg/</t>
  </si>
  <si>
    <t>https://www.xingtu.cn/ad/creator/author-homepage/douyin-video/7537216762581155849</t>
  </si>
  <si>
    <t>华为、荣耀、OPPO、vivo、8849、大疆、真我、努比亚、红米、三星、一加、小米、七彩虹、WIKO Hi MateBook、T牌钛14、华硕、机械革命、领克、沃尔沃、哈曼卡顿、黑白调、凯诺克斯、前行者、达尔优、迈从、英睿、IKF、黑鲨、豆包、rog魔导士、罗技、飞猫、红魔、英睿、ikf、蓝戟、小牛、黑爵</t>
  </si>
  <si>
    <t>数风的科技生活</t>
  </si>
  <si>
    <t>lanmaoge</t>
  </si>
  <si>
    <t>https://v.douyin.com/t75d9Ji9oNA/</t>
  </si>
  <si>
    <t>https://www.xingtu.cn/ad/creator/author-homepage/douyin-video/6870160012740657166</t>
  </si>
  <si>
    <t>荣耀、vivo、努比亚、iQOO、一加、oppo、飞猫、长虹、小米、iphone、红魔、英睿</t>
  </si>
  <si>
    <t>光见科技</t>
  </si>
  <si>
    <t>VVWW</t>
  </si>
  <si>
    <t>https://v.douyin.com/CG_lstfGAME/</t>
  </si>
  <si>
    <t>https://www.xingtu.cn/ad/creator/author-homepage/douyin-video/7626631176504999946</t>
  </si>
  <si>
    <t>华为、oppo、真我、大疆、红魔、iQOO、小米</t>
  </si>
  <si>
    <t>早豹科技生活</t>
  </si>
  <si>
    <t>Wangbuliao987</t>
  </si>
  <si>
    <t>https://v.douyin.com/8ejvqqQxEqU/ 8@1.com :3pm</t>
  </si>
  <si>
    <t>https://www.xingtu.cn/ad/creator/author-homepage/douyin-video/7625912078745731099?market_track_id=KYVAHQ1I27VBMYK083JI&amp;search_session_id=7628127281629741082&amp;possessStarId</t>
  </si>
  <si>
    <t>华为、oppo、红魔、一加、红米、iQOO</t>
  </si>
  <si>
    <t>小宇数码王</t>
  </si>
  <si>
    <t>https://v.douyin.com/iUqoREuS/</t>
  </si>
  <si>
    <t>https://www.xingtu.cn/ad/creator/author-homepage/douyin-video/7365731501331185691</t>
  </si>
  <si>
    <t>大疆、荣耀、OPPO、iQOO、vivo、8849、华为、真我、努比亚、红魔、领克、智己、联想、七彩虹、拯救者、惠普、ROG、WIKO Hi MateBook、黑白调、蓝戟、前行者、T牌钛14、艾石头、迈从、iKF、黑鲨、英睿、魔导士、罗技、达尔优、塞那、飞猫、觅声、凯诺克斯</t>
  </si>
  <si>
    <t>宇评数码</t>
  </si>
  <si>
    <t>https://v.douyin.com/iUqEqc4n/</t>
  </si>
  <si>
    <t>https://www.xingtu.cn/ad/creator/author-homepage/douyin-video/7434003555628875785</t>
  </si>
  <si>
    <t>大疆、华为、小米、OPPO、真我、iQOO、一加、黑鲨、努比亚、领克、理想、比亚迪、阿维塔、联想、七彩虹、ROG、索泰、蓝戟、微星、安吉尔、8849、泰坦军团、北通、黑白调、凯诺克斯、迈从、觅声、狼途、雷蛇、黑鲨、英睿</t>
  </si>
  <si>
    <t>豫荐数码</t>
  </si>
  <si>
    <t>https://v.douyin.com/iUqodd86/</t>
  </si>
  <si>
    <t>https://www.xingtu.cn/ad/creator/author-homepage/douyin-video/7496433900843958313</t>
  </si>
  <si>
    <r>
      <rPr>
        <sz val="10"/>
        <color rgb="FF08090C"/>
        <rFont val="微软雅黑"/>
        <charset val="134"/>
      </rPr>
      <t>大疆、华为、荣耀、小米、OPPO、vivo、真我、红魔、一加、努比亚、领克、智己、ROG、联想、七彩虹、宏</t>
    </r>
    <r>
      <rPr>
        <sz val="10"/>
        <color rgb="FF08090C"/>
        <rFont val="宋体-简"/>
        <charset val="134"/>
      </rPr>
      <t>碁</t>
    </r>
    <r>
      <rPr>
        <sz val="10"/>
        <color rgb="FF08090C"/>
        <rFont val="微软雅黑"/>
        <charset val="134"/>
      </rPr>
      <t>、惠普、WIKO Hi MateBook、蓝戟、索泰、黑白调、雷蛇、迈从、前行者、拯救者、黑鲨、英睿、长虹、T牌钛14、罗技、飞猫、达尔优、狼蛛、8849、掠夺者、松典、觅声、英菲克、魔宴、蓝戟、凌豹、小牛</t>
    </r>
  </si>
  <si>
    <t>暴躁数码</t>
  </si>
  <si>
    <t>https://v.douyin.com/iUqoLC5N/</t>
  </si>
  <si>
    <t>https://www.xingtu.cn/ad/creator/author-homepage/douyin-video/7410608487471775770</t>
  </si>
  <si>
    <r>
      <rPr>
        <sz val="10"/>
        <color rgb="FF08090C"/>
        <rFont val="微软雅黑"/>
        <charset val="134"/>
      </rPr>
      <t>大疆、荣耀、OPPO、一加、真我、红魔、努比亚、卡萨帝、8849、领克、智己、七彩虹、联想、拯救者、宏</t>
    </r>
    <r>
      <rPr>
        <sz val="10"/>
        <color rgb="FF08090C"/>
        <rFont val="宋体-简"/>
        <charset val="134"/>
      </rPr>
      <t>碁</t>
    </r>
    <r>
      <rPr>
        <sz val="10"/>
        <color rgb="FF08090C"/>
        <rFont val="微软雅黑"/>
        <charset val="134"/>
      </rPr>
      <t>、惠普、黑白调、凯诺克斯、泰坦军团、迈从、前行者、觅声、狼蛛、傲希、雷鸟、雷蛇、达尔优、黑鲨、英睿、豆包、艾石头、塞那、T牌钛14、ROG、罗技、飞猫、掠夺者、英菲克、黑爵</t>
    </r>
  </si>
  <si>
    <t>居偶记</t>
  </si>
  <si>
    <t>https://v.douyin.com/ozauSnGb_YY/</t>
  </si>
  <si>
    <t>https://www.xingtu.cn/ad/creator/author-homepage/douyin-video/7555010103343054889</t>
  </si>
  <si>
    <t>大疆、华为、OPPO、真我、卡萨帝、黑白调、希未、美的、飞利浦、追觅、科沃斯、云鲸、达尔优、小牛、玄机、飞猫、长虹、ROG、罗技、前行者、钉钉、</t>
  </si>
  <si>
    <t>Hive科技创想</t>
  </si>
  <si>
    <t>HEIHEIDEMIMIJIDI</t>
  </si>
  <si>
    <t>https://v.douyin.com/3NPDdgbhXxU/</t>
  </si>
  <si>
    <t>https://www.xingtu.cn/ad/creator/author-homepage/douyin-video/7567304887768186899</t>
  </si>
  <si>
    <t>华为、小米、荣耀、OPPO、真我、iQOO、努比亚、红魔、希未、泰坦军团、特斯拉、华境、玄机、飞猫、豆包、川升、机械革命、</t>
  </si>
  <si>
    <t>Gary科技测评</t>
  </si>
  <si>
    <t>https://v.douyin.com/iUqEsPFP/</t>
  </si>
  <si>
    <t>https://www.xingtu.cn/ad/creator/author-homepage/douyin-video/7441054996637941769</t>
  </si>
  <si>
    <t>荣耀、努比亚、真我、iQOO、8849、红魔、联想、拯救者、ROG、领克、华硕、泰坦军团、黑白调、凯诺克斯、网易严选、前行者、迈从、雷蛇、觅声、北通、飞猫、猛玛、摩哈云、英睿、文石、IKF、黑鲨、摩飞、罗技、钉钉</t>
  </si>
  <si>
    <t>路特斯科技回声</t>
  </si>
  <si>
    <t>https://v.douyin.com/lsBose-slm8/</t>
  </si>
  <si>
    <t>https://www.xingtu.cn/ad/creator/author-homepage/douyin-video/7553848234506977299</t>
  </si>
  <si>
    <t>OPPO、红魔、一加、iQOO、红米、联想、七彩虹、拯救者、ROG、黑白调、安德斯特、钉钉、迈从、英睿、魔宴、华硕、北通、黑鲨、上赞、影石、iKF、</t>
  </si>
  <si>
    <t>波仔玩数码</t>
  </si>
  <si>
    <t>https://v.douyin.com/i5TTMYBu/4@1.com</t>
  </si>
  <si>
    <t>https://www.xingtu.cn/ad/creator/author-homepage/douyin-video/7533560088888344614</t>
  </si>
  <si>
    <t>华为、荣耀、OPPO、vivo、真我、红魔、ROG、8849、努比亚、黑白调、影石、安德斯特、机械革命、钉钉、前行者、唐麦、雷蛇、IKF、飞猫、御斧、艾石头、赛电、水月雨、多彩、觅声、拓竹、猛玛、小牛、智己、问界、</t>
  </si>
  <si>
    <t>杰瑞数码</t>
  </si>
  <si>
    <t>https://v.douyin.com/iUqEKkjR/</t>
  </si>
  <si>
    <t>https://www.xingtu.cn/ad/creator/author-homepage/douyin-video/7403307892555186226</t>
  </si>
  <si>
    <t>华为、荣耀、小米、OPPO、vivo、iQOO、一加、红魔、努比亚、ROG、七彩虹、联想、领克、理想、蓝戟、黑白调、凯诺克斯、迈从、前行者、泰坦军团、北通、黑鲨、雷蛇、狼蛛、猛玛、极摩客、零刻、康宁、英睿、豆包、钉钉、大疆、达尔优、小玄、</t>
  </si>
  <si>
    <t>浪潮数码</t>
  </si>
  <si>
    <t>https://v.douyin.com/iUqEg3wg/</t>
  </si>
  <si>
    <t>https://www.xingtu.cn/ad/creator/author-homepage/douyin-video/7403307684469932042</t>
  </si>
  <si>
    <t>荣耀、OPPO、vivo、真我、红魔、一加、努比亚、真我、8849、七彩虹、联想、领克、ROG、黑白调、凯诺克斯、雷鸟、明基、川升、前行者、迈从、拓竹、极摩客、黑鲨、达尔优、英睿、钉钉、玄机、泰坦军团、大疆、</t>
  </si>
  <si>
    <t>Maro科技</t>
  </si>
  <si>
    <t>https://v.douyin.com/PjD4fvKfbk4/</t>
  </si>
  <si>
    <t>https://www.xingtu.cn/ad/creator/author-homepage/douyin-video/7585916826375159835?market_track_id=Z1CSZL64UP72H811ER1Z&amp;search_session_id=7586577813365686322&amp;possessStarId</t>
  </si>
  <si>
    <t>OPPO、红魔、努比亚</t>
  </si>
  <si>
    <t>Mia数码</t>
  </si>
  <si>
    <t>https://v.douyin.com/iysUjXQd/</t>
  </si>
  <si>
    <t>https://www.xingtu.cn/ad/creator/author-homepage/douyin-video/7472972785787076617</t>
  </si>
  <si>
    <t>荣耀、OPPO、一加、真我、红魔、8849、努比亚、联想、七彩虹、ROG、领克、智己、比亚迪、惠普、希未、WIKO Hi MateBook、凯诺克斯、泰坦军团、迈从、前行者、IKF、雷蛇、达尔优、英睿、零刻、钛度、钉钉、觅声、</t>
  </si>
  <si>
    <t>Geek数码圈</t>
  </si>
  <si>
    <t>https://v.douyin.com/iUqoRKt8/</t>
  </si>
  <si>
    <t>https://www.xingtu.cn/ad/creator/author-homepage/douyin-video/7509809715971358746</t>
  </si>
  <si>
    <t>大疆、小米、荣耀、OPPO、iQOO、8849、努比亚、七彩虹、领克、黑白调、ROG、华硕、索泰、蓝戟、希未、WIKO Hi MateBook、泰坦军团、迈从、前行者、川升、雷蛇、觅声、北通、猛玛、英睿、达尔优、飞猫、小玄、iKF、艾石头、</t>
  </si>
  <si>
    <t>鬼手科技视界</t>
  </si>
  <si>
    <t>https://v.douyin.com/fQt-veskBiM/</t>
  </si>
  <si>
    <t>https://www.xingtu.cn/ad/creator/author-homepage/douyin-video/7534018323789381642</t>
  </si>
  <si>
    <t>荣耀、小米、OPPO、vivo、努比亚、真我、红魔、8849、希未、联想、拯救者、ROG、黑白调、钉钉、机械革命、前行者、Akko、IKF、安德斯特、达尔优、雷魔人、罗技、觅声、艾石头、雷蛇、小玄、</t>
  </si>
  <si>
    <t>Martin科技</t>
  </si>
  <si>
    <t>https://v.douyin.com/iUqEX5ha/</t>
  </si>
  <si>
    <t>https://www.xingtu.cn/ad/creator/author-homepage/douyin-video/7440040559084830758</t>
  </si>
  <si>
    <t>小米、荣耀、OPPO、努比亚、真我、红魔、红米、七彩虹、联想、惠普、领克、ROG、8849、飞猫、黑白调、安德斯特、凯诺克斯、泰坦军团、华硕、蓝戟、钉钉、雷蛇、觅声、极空间、狼途、零刻、前行者、黑鲨、英睿、达尔优、因科特、追觅</t>
  </si>
  <si>
    <t>Lila玩科技</t>
  </si>
  <si>
    <t>https://v.douyin.com/mQP7wtGve4E/</t>
  </si>
  <si>
    <t>https://www.xingtu.cn/ad/creator/author-homepage/douyin-video/7585916135967555594</t>
  </si>
  <si>
    <t>荣耀、OPPO、红魔、真我、红米、努比亚、雷蛇、ROG</t>
  </si>
  <si>
    <t>JOJO科技</t>
  </si>
  <si>
    <t>https://v.douyin.com/iUqE6TQE/</t>
  </si>
  <si>
    <t>https://www.xingtu.cn/ad/creator/author-homepage/douyin-video/7454432321450541066</t>
  </si>
  <si>
    <t>荣耀、OPPO、红魔、真我、iQOO、一加、努比亚、领克、联想、拯救者、七彩虹、惠普、黑白调、凯诺克斯、机械革命、8849、蓝戟、SEAVIV、迈从、前行者、AKKO、御斧、罗技、IKF、唐麦、雷蛇、觅声、艾石头、点音、水月雨、山水、猛玛</t>
  </si>
  <si>
    <t>甜豆科技生活</t>
  </si>
  <si>
    <t>xxgwd9527</t>
  </si>
  <si>
    <t>https://v.douyin.com/oP9eB9Zndyw/</t>
  </si>
  <si>
    <t>https://www.xingtu.cn/ad/creator/author-homepage/douyin-video/7440036319721422875</t>
  </si>
  <si>
    <t>荣耀、OPPO、红魔、红米、8849、联想、隐星、七彩虹、ROG、惠普、华硕、索泰、蓝戟、迈从、达尔优、安德斯特、钉钉、台铃、漫步者、艾石头、觅声、雷蛇、点音、山水、飓风侠</t>
  </si>
  <si>
    <t>Roma科技生活</t>
  </si>
  <si>
    <t>https://v.douyin.com/s536jDtjVDI/</t>
  </si>
  <si>
    <t>https://www.xingtu.cn/ad/creator/author-homepage/douyin-video/7585393240150982706</t>
  </si>
  <si>
    <t>荣耀、OPPO、红魔、努比亚、红米、前行者</t>
  </si>
  <si>
    <t>【OST传媒】小红书报价</t>
  </si>
  <si>
    <t>小红书昵称</t>
  </si>
  <si>
    <t>小红书号</t>
  </si>
  <si>
    <t>赞藏量
（万）</t>
  </si>
  <si>
    <t>常驻地</t>
  </si>
  <si>
    <t>报备图文</t>
  </si>
  <si>
    <t>报备视频</t>
  </si>
  <si>
    <t>达人主页</t>
  </si>
  <si>
    <t>蒲公英主页</t>
  </si>
  <si>
    <t>美妆/改造</t>
  </si>
  <si>
    <t>https://www.xiaohongshu.com/user/profile/5d9c4619000000000100b1c0?xhsshare=CopyLink&amp;appuid=5f6887c9000000000100b2fc&amp;apptime=1691991561</t>
  </si>
  <si>
    <t>https://pgy.xiaohongshu.com/solar/pre-trade/blogger-detail/5d9c4619000000000100b1c0?track_id=kolSearch_0c134ff113144bb3bd24c1c8e40c9910&amp;source=Advertiser_Kol</t>
  </si>
  <si>
    <t>babyxx0731</t>
  </si>
  <si>
    <t>时尚/穿搭/美妆</t>
  </si>
  <si>
    <t>https://www.xiaohongshu.com/user/profile/61a60fe70000000010005673?xhsshare=CopyLink&amp;appuid=5abb1ddc4eacab7df3804e90&amp;apptime=1646106950</t>
  </si>
  <si>
    <t>https://pgy.xiaohongshu.com/solar/pre-trade/blogger-detail/61a60fe70000000010005673?track_id=kolSearch_4e0020d93e8f4404af08b7b167ef41dd&amp;source=Advertiser_Kol</t>
  </si>
  <si>
    <t>美妆/种草/分享/VLOG</t>
  </si>
  <si>
    <t>https://www.xiaohongshu.com/user/profile/5a813a144eacab5b9d72c400?xhsshare=CopyLink&amp;appuid=5f6887c9000000000100b2fc&amp;apptime=1723700841&amp;share_id=704b384e90fa4a349ec425d10d3c571b</t>
  </si>
  <si>
    <t>https://pgy.xiaohongshu.com/solar/pre-trade/blogger-detail/5a813a144eacab5b9d72c400?track_id=kolSearch_a6b116f5d0f1473faccb5233122861d9&amp;source=Advertiser_Kol</t>
  </si>
  <si>
    <t>audrii</t>
  </si>
  <si>
    <t>美妆/留学生活/好物分享/vlog</t>
  </si>
  <si>
    <t>https://www.xiaohongshu.com/user/profile/5b001a854eacab46d3308d84?language=zh-CN</t>
  </si>
  <si>
    <t>https://pgy.xiaohongshu.com/solar/pre-trade/blogger-detail/5b001a854eacab46d3308d84?track_id=kolSearch_ab766fc69d734a6c911cb7086a3347fb&amp;source=Advertiser_Kol</t>
  </si>
  <si>
    <t>朱朱朱小雪</t>
  </si>
  <si>
    <t>美妆/日常/VLOG</t>
  </si>
  <si>
    <t>https://xhslink.com/m/74BbLCe0DKF</t>
  </si>
  <si>
    <t>https://pgy.xiaohongshu.com/solar/pre-trade/blogger-detail/646b40f2000000002a00bb4d?track_id=&amp;fromRoute=McnKolManage</t>
  </si>
  <si>
    <t>张什什不是倩妮</t>
  </si>
  <si>
    <t>妆容/好物/穿搭/护肤</t>
  </si>
  <si>
    <t>https://www.xiaohongshu.com/user/profile/5a026bc94eacab345d40800b?xhsshare=CopyLink&amp;appuid=5f6887c9000000000100b2fc&amp;apptime=1706512965</t>
  </si>
  <si>
    <t>https://pgy.xiaohongshu.com/solar/pre-trade/blogger-detail/5a026bc94eacab345d40800b?track_id=kolSearch_621d32718c224318be729c41e4b3f0f2&amp;source=Advertiser_Kol</t>
  </si>
  <si>
    <t>xiaohoubo</t>
  </si>
  <si>
    <t>日常/随拍/搞笑</t>
  </si>
  <si>
    <t>https://www.xiaohongshu.com/user/profile/5bb1fa139cb8ac00010e9eb6?xsec_token=YBDUZ4c5dcRd_UcofHvuhGrjkoio2q83NCeGSNsncG5E0=&amp;xsec_source=app_share&amp;xhsshare=CopyLink&amp;appuid=5f6887c9000000000100b2fc&amp;apptime=1741680725&amp;share_id=46d09b047e754326a2f7c6016fc59d94</t>
  </si>
  <si>
    <t>https://pgy.xiaohongshu.com/solar/pre-trade/blogger-detail/5bb1fa139cb8ac00010e9eb6?track_id=</t>
  </si>
  <si>
    <t>日常/母婴</t>
  </si>
  <si>
    <t>https://xhslink.com/m/21BUeV9PNoq</t>
  </si>
  <si>
    <t>https://pgy.xiaohongshu.com/solar/pre-trade/blogger-detail/5bf50b5815f3a400019ec74c?track_id=kolSearch_d3e24e18df054ff68448d8fcbe8b8aaf&amp;fromRoute=Advertiser_Kol&amp;source=Advertiser_Kol</t>
  </si>
  <si>
    <t>yaner957</t>
  </si>
  <si>
    <t>时尚/美妆/拍照/生活方式</t>
  </si>
  <si>
    <t>https://www.xiaohongshu.com/user/profile/5cb427010000000017018af8?language=zh-CN</t>
  </si>
  <si>
    <t>https://pgy.xiaohongshu.com/solar/pre-trade/blogger-detail/5cb427010000000017018af8?track_id=kolSearch_ab957022be6744d494f8577207c844f9&amp;source=Advertiser_Kol</t>
  </si>
  <si>
    <t>日常/创意/剧情</t>
  </si>
  <si>
    <t>https://www.xiaohongshu.com/user/profile/5988a08250c4b438e2221e0d</t>
  </si>
  <si>
    <t>https://pgy.xiaohongshu.com/solar/pre-trade/blogger-detail/5988a08250c4b438e2221e0d?track_id=kolSearch_968f0410d7154a91a274acdd686dea65&amp;source=Advertiser_Kol</t>
  </si>
  <si>
    <t>拍照/时尚/生活方式</t>
  </si>
  <si>
    <t>https://www.xiaohongshu.com/user/profile/601d48c2000000000101e66a?language=zh-CN</t>
  </si>
  <si>
    <t>https://pgy.xiaohongshu.com/solar/pre-trade/blogger-detail/601d48c2000000000101e66a?track_id=kolSearch_daa082264a03422989c91a4da391e036&amp;source=Advertiser_Kol</t>
  </si>
  <si>
    <t>飞飞LF</t>
  </si>
  <si>
    <t>日常/探店/剧情</t>
  </si>
  <si>
    <t>https://www.xiaohongshu.com/user/profile/5f685cfe0000000001007dcb</t>
  </si>
  <si>
    <t>https://pgy.xiaohongshu.com/solar/pre-trade/blogger-detail/5f685cfe0000000001007dcb?track_id=</t>
  </si>
  <si>
    <t>vlog/穿搭/生活方式</t>
  </si>
  <si>
    <t>https://www.xiaohongshu.com/user/profile/5fbf55ac00000000010054ec?language=zh-CN</t>
  </si>
  <si>
    <t>https://pgy.xiaohongshu.com/solar/pre-trade/blogger-detail/5fbf55ac00000000010054ec?track_id=kolSearch_a8e059b9d6fc4b2ca7c93b6ec5369a22&amp;source=Advertiser_Kol</t>
  </si>
  <si>
    <t>https://xhslink.com/m/4rwCIhSqLlW</t>
  </si>
  <si>
    <t>https://pgy.xiaohongshu.com/solar/pre-trade/blogger-detail/5c455cee0000000007016701?track_id=&amp;fromRoute=McnKolManage</t>
  </si>
  <si>
    <t>日常/穿搭</t>
  </si>
  <si>
    <t>https://www.xiaohongshu.com/user/profile/591d50e582ec397ced16b902?xhsshare=CopyLink&amp;appuid=5f6887c9000000000100b2fc&amp;apptime=1682411995</t>
  </si>
  <si>
    <t>https://pgy.xiaohongshu.com/solar/pre-trade/blogger-detail/591d50e582ec397ced16b902?track_id=kolSearch_f2607d75dc404d26836275650a90d789&amp;source=Advertiser_Kol</t>
  </si>
  <si>
    <t>星了个星</t>
  </si>
  <si>
    <t>日常/随拍/分享</t>
  </si>
  <si>
    <t>商丘</t>
  </si>
  <si>
    <t>https://xhslink.com/m/9bw3tqf40tn</t>
  </si>
  <si>
    <t>https://pgy.xiaohongshu.com/solar/pre-trade/blogger-detail/611d15d0000000000100ad88?track_id=kolSearch_417f4eb217844f4c9e144f13e6dea512&amp;source=Advertiser_Kol</t>
  </si>
  <si>
    <t>小雪日记（初夏版）</t>
  </si>
  <si>
    <t>日常/美妆/VLOG/随拍</t>
  </si>
  <si>
    <t>https://www.xiaohongshu.com/user/profile/5fa362a30000000001000747?language=zh-CN</t>
  </si>
  <si>
    <t>https://pgy.xiaohongshu.com/solar/pre-trade/blogger-detail/5fa362a30000000001000747?track_id=kolSearch_29ad4d6b12c840b4b88a7efc15e5f424&amp;source=Advertiser_Kol</t>
  </si>
  <si>
    <t>日常/剧情/情感</t>
  </si>
  <si>
    <t>https://www.xiaohongshu.com/user/profile/60afd8b00000000001008d94?xhsshare=CopyLink&amp;appuid=5f6887c9000000000100b2fc&amp;apptime=1690434083</t>
  </si>
  <si>
    <t>https://pgy.xiaohongshu.com/solar/pre-trade/blogger-detail/60afd8b00000000001008d94?track_id=kolSearch_bf55ff7945af48ff9d4168c02a229a35&amp;source=Advertiser_Kol</t>
  </si>
  <si>
    <t>日常/剧情/情侣/VLOG</t>
  </si>
  <si>
    <t>https://www.xiaohongshu.com/user/profile/5c45ebaa000000001200329e?xsec_token=YBsiOG2ebavLhZJW98-L4nmYd90amYoH0Q5uj6ZIlEbrc=&amp;xsec_source=app_share&amp;xhsshare=CopyLink&amp;appuid=5f6887c9000000000100b2fc&amp;apptime=1750659247&amp;share_id=b27eb940d3854fa088e551b6f711bc1e</t>
  </si>
  <si>
    <t>https://pgy.xiaohongshu.com/solar/pre-trade/blogger-detail/5c45ebaa000000001200329e?track_id=kolSearch_9d9ee6e9b8ba4d7388a1ed4c03d910d5&amp;source=Advertiser_Kol</t>
  </si>
  <si>
    <t>生活方式/情侣</t>
  </si>
  <si>
    <t>https://www.xiaohongshu.com/user/profile/5c886d4a000000001103062a?language=zh-CN</t>
  </si>
  <si>
    <t>https://pgy.xiaohongshu.com/solar/pre-trade/blogger-detail/5c886d4a000000001103062a?track_id=kolSearch_aec86d67bd964e3995787b9924f8d884&amp;source=Advertiser_Kol</t>
  </si>
  <si>
    <t>连蜜呀</t>
  </si>
  <si>
    <t>出游旅行/生活记录</t>
  </si>
  <si>
    <t>https://www.xiaohongshu.com/user/profile/5a9e4fd2e8ac2b28058cc6bc?xhsshare=CopyLink&amp;appuid=5bb0616f7d87110001b9d058&amp;apptime=1660629996</t>
  </si>
  <si>
    <t>https://pgy.xiaohongshu.com/solar/pre-trade/blogger-detail/5a9e4fd2e8ac2b28058cc6bc?track_id=kolSearch_3eea07c3e7a24c3f8cc3373d9bf49ae2&amp;source=Advertiser_Kol</t>
  </si>
  <si>
    <t>颜值/日常</t>
  </si>
  <si>
    <t>https://www.xiaohongshu.com/user/profile/5ca7791c000000001703d920?xhsshare=CopyLink&amp;appuid=5f6887c9000000000100b2fc&amp;apptime=1698031379</t>
  </si>
  <si>
    <t>https://pgy.xiaohongshu.com/solar/pre-trade/blogger-detail/5ca7791c000000001703d920?track_id=kolSearch_d3fcc24a5ddf477d979bf14e3fe5ffed&amp;source=Advertiser_Kol</t>
  </si>
  <si>
    <t>时尚/古风/剧情</t>
  </si>
  <si>
    <t>https://www.xiaohongshu.com/user/profile/5f2e0669000000000101c68b?language=zh-CN</t>
  </si>
  <si>
    <t>https://pgy.xiaohongshu.com/solar/pre-trade/blogger-detail/5f2e0669000000000101c68b?track_id=kolSearch_366a708dbb8a4624baf7c246bbe47c2b&amp;source=Advertiser_Kol</t>
  </si>
  <si>
    <t>nv张九九</t>
  </si>
  <si>
    <t>chenruwen03</t>
  </si>
  <si>
    <t>生活/日常/</t>
  </si>
  <si>
    <t>https://www.xiaohongshu.com/user/profile/5b5d36c7e8ac2b35b1e6213d?xsec_token=YBEepMIBK0zQl-4EoDBDhFSBp6V1pAbYYDR-B5Msn_vVA=&amp;xsec_source=app_share&amp;xhsshare=CopyLink&amp;appuid=5f6887c9000000000100b2fc&amp;apptime=1752820243&amp;share_id=cdd7a7183a7d41f289decdc3a8373b29</t>
  </si>
  <si>
    <t>https://pgy.xiaohongshu.com/solar/pre-trade/blogger-detail/5b5d36c7e8ac2b35b1e6213d?track_id=</t>
  </si>
  <si>
    <t>vvyj0812</t>
  </si>
  <si>
    <t>时尚/vlog/拍照/生活/探店</t>
  </si>
  <si>
    <t>https://www.xiaohongshu.co
m/user/profile/5b4f5fcb11
be106513a09b1c</t>
  </si>
  <si>
    <t>https://pgy.xiaohongshu.com/solar/pre-trade/blogger-detail/5b4f5fcb11be106513a09b1c?track_id=kolSearch_5898afae8ddc45e5b64749b791f59335&amp;source=Advertiser_Kol</t>
  </si>
  <si>
    <t>Lorinaxxq4687</t>
  </si>
  <si>
    <t>时尚/vlog/拍照/探店</t>
  </si>
  <si>
    <t>https://xhslink.com/m/1X5PzJxj7OU</t>
  </si>
  <si>
    <t>https://pgy.xiaohongshu.com/solar/pre-trade/blogger-detail/5cf545e400000000170292fe?track_id=&amp;fromRoute=Advertiser_Kol</t>
  </si>
  <si>
    <t>Q秦文龙</t>
  </si>
  <si>
    <t>日常/游戏/颜值</t>
  </si>
  <si>
    <t>https://www.xiaohongshu.com/user/profile/5fd1ec020000000001006b13?xhsshare=CopyLink&amp;appuid=5bb0616f7d87110001b9d058&amp;apptime=1660629721</t>
  </si>
  <si>
    <t>https://pgy.xiaohongshu.com/solar/pre-trade/blogger-detail/5fd1ec020000000001006b13?track_id=kolSearch_7e9d11a4e305418d8c5f4c52fd234ca4&amp;source=Advertiser_Kol</t>
  </si>
  <si>
    <t>时尚/穿搭</t>
  </si>
  <si>
    <t>https://www.xiaohongshu.com/user/profile/5f4dde330000000001005ae2?xhsshare=CopyLink&amp;appuid=5f6887c9000000000100b2fc&amp;apptime=1692254448</t>
  </si>
  <si>
    <t>https://pgy.xiaohongshu.com/solar/pre-trade/blogger-detail/5f4dde330000000001005ae2?track_id=kolSearch_899ac3c3487c49548f9d6b3634955aae&amp;source=Advertiser_Kol</t>
  </si>
  <si>
    <t>dashababy</t>
  </si>
  <si>
    <t>vlog/时尚/穿搭</t>
  </si>
  <si>
    <t>https://www.xiaohongshu.com/user/profile/5fc9c5480000000001004b0e?xhsshare=CopyLink&amp;appuid=5f6887c9000000000100b2fc&amp;apptime=1692700093</t>
  </si>
  <si>
    <t>https://pgy.xiaohongshu.com/solar/pre-trade/blogger-detail/5fc9c5480000000001004b0e?track_id=kolSearch_6ac73a13dbea4ce99c688d37b52ebfe9&amp;source=Advertiser_Kol</t>
  </si>
  <si>
    <t>贵阳</t>
  </si>
  <si>
    <t>https://www.xiaohongshu.com/user/profile/5abb4021e8ac2b7f7e18a76c</t>
  </si>
  <si>
    <t>https://pgy.xiaohongshu.com/solar/pre-trade/blogger-detail/5abb4021e8ac2b7f7e18a76c?track_id=kolSearch_91b40460324143b6abd7c0914a1118ed&amp;source=Advertiser_Kol</t>
  </si>
  <si>
    <t>颜值/时尚/穿搭</t>
  </si>
  <si>
    <t>https://www.xiaohongshu.com/user/profile/5f4e07d2000000000101d5eb?xhsshare=CopyLink&amp;appuid=5f6887c9000000000100b2fc&amp;apptime=1699496214</t>
  </si>
  <si>
    <t>https://pgy.xiaohongshu.com/solar/pre-trade/blogger-detail/5f4e07d2000000000101d5eb?track_id=kolSearch_15a6e0fabc364f898086f65ebde63732&amp;source=Advertiser_Kol</t>
  </si>
  <si>
    <t>靖雅欧尼</t>
  </si>
  <si>
    <t>生活记录/出行旅游/VLOG</t>
  </si>
  <si>
    <t>https://www.xiaohongshu.com/user/profile/5ff947cb000000000101d8ac?xhsshare=CopyLink&amp;appuid=5f6887c9000000000100b2fc&amp;apptime=1684128014</t>
  </si>
  <si>
    <t>https://pgy.xiaohongshu.com/solar/pre-trade/blogger-detail/5ff947cb000000000101d8ac?track_id=kolSearch_2e20515045d445fb82f92f1edf5d58eb&amp;source=Advertiser_Kol</t>
  </si>
  <si>
    <t>时尚/穿搭/探店/剧情</t>
  </si>
  <si>
    <t>https://www.xiaohongshu.com/user/profile/5f508cb8000000000100baa4?language=zh-CN</t>
  </si>
  <si>
    <t>https://pgy.xiaohongshu.com/solar/pre-trade/blogger-detail/5f508cb8000000000100baa4?track_id=kolSearch_61be879a4c4d4aa3b11788d1a18e6bff&amp;source=Advertiser_Kol</t>
  </si>
  <si>
    <t>玉总Lesley</t>
  </si>
  <si>
    <t>剧情/时尚/生活方式</t>
  </si>
  <si>
    <t>https://www.xiaohongshu.com/user/profile/5ed4909b0000000001002d4f?language=zh-CN</t>
  </si>
  <si>
    <t>https://pgy.xiaohongshu.com/solar/pre-trade/blogger-detail/5ed4909b0000000001002d4f?track_id=kolSearch_34a6ace8a0a54d8bb1a4191e1c7b5e12&amp;source=Advertiser_Kol</t>
  </si>
  <si>
    <t>变装/剧情/弘扬传统文化</t>
  </si>
  <si>
    <t>200000（分发）</t>
  </si>
  <si>
    <t>https://www.xiaohongshu.com/user/profile/63427e74000000001802fe3e?xhsshare=CopyLink&amp;appuid=5f6887c9000000000100b2fc&amp;apptime=1669968325</t>
  </si>
  <si>
    <t>https://pgy.xiaohongshu.com/solar/pre-trade/blogger-detail/63427e74000000001802fe3e?track_id=kolSearch_cfb71f6ef9f944f48cdbf947084baea3&amp;source=Advertiser_Kol</t>
  </si>
  <si>
    <t>旅游文化/段子</t>
  </si>
  <si>
    <t>https://www.xiaohongshu.com/user/profile/5f31dd7e00000000010001fa?xhsshare=CopyLink&amp;appuid=5f6887c9000000000100b2fc&amp;apptime=1688612831</t>
  </si>
  <si>
    <t>https://pgy.xiaohongshu.com/solar/pre-trade/blogger-detail/5f31dd7e00000000010001fa?track_id=kolSearch_a1b332f63bf14fc8b280e0cb0a076565&amp;source=Advertiser_Kol</t>
  </si>
  <si>
    <t>11387762825</t>
  </si>
  <si>
    <t>舞蹈/传统文化/古风</t>
  </si>
  <si>
    <t>https://www.xiaohongshu.com/user/profile/664b850500000000070048eb</t>
  </si>
  <si>
    <t>https://pgy.xiaohongshu.com/solar/pre-trade/blogger-detail/664b850500000000070048eb?track_id=</t>
  </si>
  <si>
    <t>日常/音乐</t>
  </si>
  <si>
    <t>https://xhslink.com/m/5UgcvtObNbD</t>
  </si>
  <si>
    <t>https://pgy.xiaohongshu.com/solar/pre-trade/blogger-detail/63135ed0000000001200e086?track_id=</t>
  </si>
  <si>
    <t>汽车/生活</t>
  </si>
  <si>
    <t>https://www.xiaohongshu.com/user/profile/612f5616000000000201db0b?language=zh-CN</t>
  </si>
  <si>
    <t>https://pgy.xiaohongshu.com/solar/pre-trade/blogger-detail/612f5616000000000201db0b?track_id=kolSearch_9e73eb1875e74f989bceae0bb29f7fd6&amp;source=Advertiser_Kol</t>
  </si>
  <si>
    <t>极速马力Part</t>
  </si>
  <si>
    <t>https://www.xiaohongshu.com/user/profile/5b2de90311be1024e027ab8c?xhsshare=CopyLink&amp;appuid=5f6887c9000000000100b2fc&amp;apptime=1679989323</t>
  </si>
  <si>
    <t>https://pgy.xiaohongshu.com/solar/pre-trade/blogger-detail/5b2de90311be1024e027ab8c?track_id=kolSearch_3158e6a1bc47489795180c8dfe191109&amp;source=Advertiser_Kol</t>
  </si>
  <si>
    <t>夏77🚗</t>
  </si>
  <si>
    <t>https://www.xiaohongshu.com/user/profile/58ca16696a6a69748a40c696</t>
  </si>
  <si>
    <t>https://pgy.xiaohongshu.com/solar/pre-trade/blogger-detail/58ca16696a6a69748a40c696?track_id=kolSearch_1689b999699e4ce5a4f961b85cdcb912&amp;source=Advertiser_Kol</t>
  </si>
  <si>
    <t>丁啊叮</t>
  </si>
  <si>
    <t>https://www.xiaohongshu.com/user/profile/63a6fc520000000027029c8d?xsec_token=YBMKUE5zHWtuVK9CJ4WxAUL4awILuSztcKGMn6ESd9LG0=&amp;xsec_source=app_share&amp;xhsshare=CopyLink&amp;appuid=5f6887c9000000000100b2fc&amp;apptime=1754877284&amp;share_id=af149f03946845b1b5f6d29b9273ef69</t>
  </si>
  <si>
    <t>https://pgy.xiaohongshu.com/solar/pre-trade/blogger-detail/63a6fc520000000027029c8d?track_id=</t>
  </si>
  <si>
    <t>一个亿呀</t>
  </si>
  <si>
    <t>1717money</t>
  </si>
  <si>
    <t>https://www.xiaohongshu.com/user/profile/61e6675f0000000010009eae?xsec_token=YB2s8l_V2djyIJyBQa5RhPCuoJYQ7-LXmiZab8AlHuakw=&amp;xsec_source=app_share&amp;xhsshare=CopyLink&amp;appuid=5f6887c9000000000100b2fc&amp;apptime=1739338351&amp;share_id=53ed135c0c7b4467ae6c6c23e888e222</t>
  </si>
  <si>
    <t>https://pgy.xiaohongshu.com/solar/pre-trade/blogger-detail/61e6675f0000000010009eae?track_id=</t>
  </si>
  <si>
    <t>【OST传媒】微信视频号报价</t>
  </si>
  <si>
    <t>账号类型</t>
  </si>
  <si>
    <t>微信视频账号</t>
  </si>
  <si>
    <t>视频号ID</t>
  </si>
  <si>
    <t>粉丝（万）</t>
  </si>
  <si>
    <t>视频号价格</t>
  </si>
  <si>
    <t>分发视频价格</t>
  </si>
  <si>
    <t>互选平台</t>
  </si>
  <si>
    <t>特效</t>
  </si>
  <si>
    <t>sphR3gl9H3agbmG</t>
  </si>
  <si>
    <t>已开通</t>
  </si>
  <si>
    <t>国舞宛庭</t>
  </si>
  <si>
    <t>sphRsMNnuSLmxSg</t>
  </si>
  <si>
    <t>靖雅欧巴呀</t>
  </si>
  <si>
    <t>sphhiYMMIbxt5nL</t>
  </si>
  <si>
    <t>sphdfmlxwLx9zZ1</t>
  </si>
  <si>
    <t>sphu5HQJ7T1wcwr</t>
  </si>
  <si>
    <t>李里来了</t>
  </si>
  <si>
    <t>sphVegXTyvrzrKJ</t>
  </si>
  <si>
    <t>sphUikO7EeJOIQj</t>
  </si>
  <si>
    <t>sphEBjEv3Egaz7e</t>
  </si>
  <si>
    <t>大黄h.</t>
  </si>
  <si>
    <t>sphYvTxzH9joqJv</t>
  </si>
  <si>
    <t>无糖奶茶不加糖</t>
  </si>
  <si>
    <t>sphczG7NYDP3ycb</t>
  </si>
  <si>
    <t>未开通</t>
  </si>
  <si>
    <t>sphY9NjTvIIJxfS</t>
  </si>
  <si>
    <t>sphQaxOteNPshI4</t>
  </si>
  <si>
    <t>丁啊叮c</t>
  </si>
  <si>
    <t>sph85EuY9q3U3Bw</t>
  </si>
  <si>
    <t>夏77-CAG</t>
  </si>
  <si>
    <t>sphHDM4Nl9M1zz3</t>
  </si>
  <si>
    <t>极速马力</t>
  </si>
  <si>
    <t>sphPaiJF9NkdRpR</t>
  </si>
  <si>
    <t>娜扎分渣本人</t>
  </si>
  <si>
    <t>sphEQKg46c2KXih</t>
  </si>
  <si>
    <t>比格费西Bigfish</t>
  </si>
  <si>
    <t>sphzdj3iicSBAXx</t>
  </si>
  <si>
    <t>秦文龙wl</t>
  </si>
  <si>
    <t>sphFVx4zeCpblPc</t>
  </si>
  <si>
    <t>连蜜呀520a</t>
  </si>
  <si>
    <t>sphx39g8I8Js6pE</t>
  </si>
  <si>
    <t>【OST传媒】快手账号报价</t>
  </si>
  <si>
    <t>快手账号名称</t>
  </si>
  <si>
    <t>账号ID</t>
  </si>
  <si>
    <t>粉丝量(万)</t>
  </si>
  <si>
    <t>快手
1-20s</t>
  </si>
  <si>
    <t>快手
21-60s</t>
  </si>
  <si>
    <t>快手
60s+</t>
  </si>
  <si>
    <t>快接单</t>
  </si>
  <si>
    <t>主页链接</t>
  </si>
  <si>
    <t>变装</t>
  </si>
  <si>
    <t>变装、剧情</t>
  </si>
  <si>
    <t>https://live.kuaishou.com/profile/3xi4apqvqnf7g7y</t>
  </si>
  <si>
    <t>剧情、颜值</t>
  </si>
  <si>
    <t>https://live.kuaishou.com/profile/yaner957</t>
  </si>
  <si>
    <t>https://live.kuaishou.com/profile/Roududu1998z</t>
  </si>
  <si>
    <t>https://live.kuaishou.com/profile/Dahuangh</t>
  </si>
  <si>
    <t>https://v.kuaishou.com/nuLqSDG3</t>
  </si>
  <si>
    <t>玉总lesley</t>
  </si>
  <si>
    <t>剧情、职场</t>
  </si>
  <si>
    <t>https://live.kuaishou.com/profile/3xbn4pn987uua5q</t>
  </si>
  <si>
    <t>胖嘟嘟的嘟嘟哇</t>
  </si>
  <si>
    <t>剧情、母婴</t>
  </si>
  <si>
    <t>https://live.kuaishou.com/profile/xiaodudu20181208</t>
  </si>
  <si>
    <t>https://live.kuaishou.com/profile/3xt6e7ftwjievc4</t>
  </si>
  <si>
    <t>https://live.kuaishou.com/profile/wutangnaicha23</t>
  </si>
  <si>
    <t>22000（分发）</t>
  </si>
  <si>
    <t>https://live.kuaishou.com/profile/zhousanshi0818</t>
  </si>
  <si>
    <t>丁啊叮dd</t>
  </si>
  <si>
    <t>https://live.kuaishou.com/profile/3xjjzysswd2hqqm</t>
  </si>
  <si>
    <t>https://live.kuaishou.com/profile/bigefeixi</t>
  </si>
  <si>
    <t>颜值、小哥哥</t>
  </si>
  <si>
    <t>150000
（直播1h30000）</t>
  </si>
  <si>
    <t>https://live.kuaishou.com/profile/ygxdwl666</t>
  </si>
  <si>
    <t>颜值，变装</t>
  </si>
  <si>
    <t>https://live.kuaishou.com/profile/Xiaxia977</t>
  </si>
  <si>
    <t>https://live.kuaishou.com/profile/yihang112244</t>
  </si>
  <si>
    <t>https://live.kuaishou.com/profile/xrr888006</t>
  </si>
  <si>
    <t>https://v.kuaishou.com/kpTXgm</t>
  </si>
  <si>
    <t>https://live.kuaishou.com/profile/xxy1129xy</t>
  </si>
  <si>
    <t>嘿 黄锐铨</t>
  </si>
  <si>
    <t>https://live.kuaishou.com/profile/A77777774_</t>
  </si>
  <si>
    <t>洛丽塔大哥lo</t>
  </si>
  <si>
    <t>https://v.kuaishou.com/iTF8WX</t>
  </si>
  <si>
    <t>小年Nian（导演，演员</t>
  </si>
  <si>
    <t>https://live.kuaishou.com/profile/Thesmallyear</t>
  </si>
  <si>
    <t>侯博</t>
  </si>
  <si>
    <t>https://v.kuaishou.com/KIJDmKoP</t>
  </si>
  <si>
    <t>北京
成都</t>
  </si>
  <si>
    <t>https://v.kuaishou.com/JfESauIY</t>
  </si>
  <si>
    <t>【OST传媒】B站账号报价</t>
  </si>
  <si>
    <t>账号</t>
  </si>
  <si>
    <t>UID</t>
  </si>
  <si>
    <t>粉丝量（万）</t>
  </si>
  <si>
    <t>获赞数（万）</t>
  </si>
  <si>
    <t>定制视频</t>
  </si>
  <si>
    <t>植入视频</t>
  </si>
  <si>
    <t>直发动态</t>
  </si>
  <si>
    <t>转发动态</t>
  </si>
  <si>
    <t>https://space.bilibili.com/30139938?spm_id_from=333.337.0.0</t>
  </si>
  <si>
    <t>影视</t>
  </si>
  <si>
    <t>400000（分发）</t>
  </si>
  <si>
    <t>淘气雪蕊</t>
  </si>
  <si>
    <t>https://space.bilibili.com/686354330?spm_id_from=333.337.0.0</t>
  </si>
  <si>
    <t>彦儿_SARIEL</t>
  </si>
  <si>
    <t>https://space.bilibili.com/1752056466?spm_id_from=333.337.0.0</t>
  </si>
  <si>
    <t>3494370374322460</t>
  </si>
  <si>
    <t>https://space.bilibili.com/3494370374322460?spm_id_from=333.337.0.0</t>
  </si>
  <si>
    <t>5000(分发)</t>
  </si>
  <si>
    <t>https://space.bilibili.com/2069267165?spm_id_from=333.337.0.0</t>
  </si>
  <si>
    <t>10000（分发）</t>
  </si>
  <si>
    <t>https://space.bilibili.com/1171192768?spm_id_from=333.337.0.0</t>
  </si>
  <si>
    <t>12500（分发）</t>
  </si>
  <si>
    <t>10000(分发)</t>
  </si>
  <si>
    <t>小谢潇羽x</t>
  </si>
  <si>
    <t>https://space.bilibili.com/1476802359?spm_id_from=333.337.0.0</t>
  </si>
  <si>
    <t>大黄Ha</t>
  </si>
  <si>
    <t>https://space.bilibili.com/1972786116?spm_id_from=333.337.0.0</t>
  </si>
  <si>
    <t>2000(分发)</t>
  </si>
  <si>
    <t>是无糖奶茶</t>
  </si>
  <si>
    <t>https://space.bilibili.com/1376579261?spm_id_from=333.337.0.0</t>
  </si>
  <si>
    <t>星图链接</t>
  </si>
  <si>
    <t>wh1999327327</t>
  </si>
  <si>
    <t>https://v.douyin.com/NYLLwJm/</t>
  </si>
  <si>
    <t>https://www.xingtu.cn/ad/creator/author-homepage/douyin-video/6870162821561204743?market_track_id=KL6TLOM9QJ0UCP1XH4IE&amp;search_session_id=7506430103665426443&amp;video_type=2&amp;_route_from=from_page%3DMarket%26search_session_id%3D7506430103665426443%26is_for_order%3D1%26market_track_id%3DKL6TLOM9QJ0UCP1XH4IE%26platform_source%3D1%26key%3D%25E4%25B8%2580%25E8%2588%25A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</si>
  <si>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泸州老窖、天友、大众速腾，极狐汽车、库迪咖啡、西门子冰箱、周大生、逆水寒、荒野行动、天友牛奶、全新速腾</t>
  </si>
  <si>
    <t>刘欣悦🎤</t>
  </si>
  <si>
    <t>liuxinyueaichang</t>
  </si>
  <si>
    <t>音乐、翻唱</t>
  </si>
  <si>
    <t>https://v.douyin.com/rfgepnY/</t>
  </si>
  <si>
    <t>https://www.xingtu.cn/ad/creator/author-homepage/douyin-video/7128380987993489438?market_track_id=3XWNK7LWA21OEENNFR80&amp;search_session_id=7550214870017998891&amp;possessStarId</t>
  </si>
  <si>
    <t>吉利缤越、饿了么</t>
  </si>
  <si>
    <t>鎏汐</t>
  </si>
  <si>
    <t>nnnnn0325</t>
  </si>
  <si>
    <t>https://v.douyin.com/2W7nbwM/</t>
  </si>
  <si>
    <t>https://www.xingtu.cn/ad/creator/author-homepage/douyin-video/7118636721230577700?market_track_id=3VV5ZBKXKBMKIPIX3IZH&amp;search_session_id=7550215159429333031&amp;possessStarId</t>
  </si>
  <si>
    <t>燕之屋</t>
  </si>
  <si>
    <t>雪儿🌞</t>
  </si>
  <si>
    <t>zss19960205</t>
  </si>
  <si>
    <t>https://v.douyin.com/88tpRCb/</t>
  </si>
  <si>
    <t>https://www.xingtu.cn/ad/creator/author-homepage/douyin-video/6871549993585475587?market_track_id=RH48477MKB1VR1UNYGCS&amp;search_session_id=7550217075030884391&amp;possessStarId</t>
  </si>
  <si>
    <t>58同城、得物、唯品会、梦幻西游、海尔、抖音春节</t>
  </si>
  <si>
    <t>yuzong228</t>
  </si>
  <si>
    <t>https://v.douyin.com/nthyDT/</t>
  </si>
  <si>
    <t>https://www.xingtu.cn/ad/creator/author-homepage/douyin-video/6760484915038388231?market_track_id=D2I814U0YF0H0S78V4NX&amp;search_session_id=7550217255607664679&amp;possessStarId</t>
  </si>
  <si>
    <t>橙心优选、bioagen肌光瓶、燕之屋、松下美容仪、谷心注氧仪、海尔空气炸锅、小吉法式冰箱</t>
  </si>
  <si>
    <t>雪蕊宝宝</t>
  </si>
  <si>
    <t>Xr96620</t>
  </si>
  <si>
    <t>https://v.douyin.com/i8aCMmDk/</t>
  </si>
  <si>
    <t>https://www.xingtu.cn/ad/creator/author-homepage/douyin-video/6870161239037706253?market_track_id=KGDOIV1C637VKVSO8BCI&amp;search_session_id=7550218122440671274&amp;possessStarId</t>
  </si>
  <si>
    <t>明治巧克力、五菱、小米、荣耀</t>
  </si>
  <si>
    <t>🍀秦文龙</t>
  </si>
  <si>
    <t>ygxdwl666</t>
  </si>
  <si>
    <t>段子、日常</t>
  </si>
  <si>
    <t>https://v.douyin.com/JSacLxr/</t>
  </si>
  <si>
    <t>https://www.xingtu.cn/ad/creator/author-homepage/douyin-video/6629723424748994564?market_track_id=YXGB38SFJ1L77C44WCD0&amp;search_session_id=7550218778458472511&amp;possessStarId</t>
  </si>
  <si>
    <t>德芙、安慕希、OPPO、谷粒多、深蓝、得物，三元，微拍堂、云南白药、海澜之家等、货拉拉、Xbox、999感冒灵、美团</t>
  </si>
  <si>
    <t>陈泽宇</t>
  </si>
  <si>
    <t>https://v.douyin.com/A4Wbyjf/</t>
  </si>
  <si>
    <t>https://www.xingtu.cn/ad/creator/author-homepage/douyin-video/6596679478083059716?market_track_id=YRGBT4HZY5V5CK4RMLOT&amp;search_session_id=7550219100434202643&amp;possessStarId</t>
  </si>
  <si>
    <t>光遇</t>
  </si>
  <si>
    <t>黄毅豪LeoWong</t>
  </si>
  <si>
    <t>https://v.douyin.com/DDtQneX/</t>
  </si>
  <si>
    <t>https://www.xingtu.cn/ad/creator/author-homepage/douyin-video/6629661007348236302?market_track_id=FFE8SV4SP2U10W5XYRKU&amp;search_session_id=7550219239991345195&amp;possessStarId</t>
  </si>
  <si>
    <t>欢乐谷、小米、Unny、飞利浦、蛋仔派对、闲鱼、肌肤未来</t>
  </si>
  <si>
    <t>是蕾蕾呐</t>
  </si>
  <si>
    <t>shileileina</t>
  </si>
  <si>
    <t>https://v.douyin.com/e18x2s1/</t>
  </si>
  <si>
    <t>https://www.xingtu.cn/ad/creator/author-homepage/douyin-video/6677157331165249539?market_track_id=TC09IWAFYQRVSS5KRSSL&amp;search_session_id=7550219394329231403&amp;possessStarId</t>
  </si>
  <si>
    <t>椰树椰汁、江小白、格林堡、林肯、吉利帝豪、广汽丰田、零跑、万国觉醒、梦龙</t>
  </si>
  <si>
    <t>捣蛋丸子🤪</t>
  </si>
  <si>
    <t>https://v.douyin.com/eNCkcEU/</t>
  </si>
  <si>
    <t>https://www.xingtu.cn/ad/creator/author-homepage/douyin-video/6870164604043919367?market_track_id=KCUK9D94UPOOJ5HYMO6W&amp;search_session_id=7550219973672501291&amp;possessStarId</t>
  </si>
  <si>
    <t>成都汽车节</t>
  </si>
  <si>
    <t>羊羊</t>
  </si>
  <si>
    <t>瑜伽、颜值</t>
  </si>
  <si>
    <t>https://v.douyin.com/i8cKAwaa/ 8@0.com</t>
  </si>
  <si>
    <t>https://www.xingtu.cn/ad/creator/author-homepage/douyin-video/7281638336735739943?market_track_id=8GK099J7N7JPB8RYHF8U&amp;search_session_id=7550220054031089703&amp;possessStarId</t>
  </si>
  <si>
    <t>一根藤上五朵花</t>
  </si>
  <si>
    <t>wuduohuahua</t>
  </si>
  <si>
    <t>剧情、搞笑</t>
  </si>
  <si>
    <t>https://v.douyin.com/FSHKXaa/</t>
  </si>
  <si>
    <t>https://www.xingtu.cn/ad/creator/author-homepage/douyin-video/7054120952338055205?market_track_id=FKDIAR06NAK77FX5SDBW&amp;search_session_id=7506424158482841612&amp;video_type=2&amp;_route_from=from_page%3DMarket%26search_session_id%3D7506424158482841612%26is_for_order%3D1%26market_track_id%3DFKDIAR06NAK77FX5SDBW%26platform_source%3D1%26key%3D%25E4%25B8%2580%25E6%25A0%25B9%25E8%2597%25A4%25E4%25B8%258A%25E4%25BA%2594%25E6%259C%25B5%25E8%258A%25B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</t>
  </si>
  <si>
    <t>蛋仔派对、新奇士</t>
  </si>
  <si>
    <t>小泽（旅食版）</t>
  </si>
  <si>
    <t>美食</t>
  </si>
  <si>
    <t>https://v.douyin.com/LHVzqqbKBpE/</t>
  </si>
  <si>
    <t>https://www.xingtu.cn/ad/creator/author-homepage/douyin-video/7502792715675893770?market_track_id=4B50PH51RF3U5HIZZF61&amp;search_session_id=7657028227080568838&amp;possessStarId</t>
  </si>
  <si>
    <t>陈嘉gìngìn</t>
  </si>
  <si>
    <t>Ch95Beat</t>
  </si>
  <si>
    <t>音乐、Bbox</t>
  </si>
  <si>
    <t>https://v.douyin.com/FswYnjx/</t>
  </si>
  <si>
    <t>https://www.xingtu.cn/ad/creator/author-homepage/douyin-video/7062567598881243151?market_track_id=JH9AXT9UZ5CVRQUTBKEH&amp;search_session_id=7550220484609982506&amp;possessStarId</t>
  </si>
  <si>
    <t>遂宁</t>
  </si>
  <si>
    <t>O$car·7Boy</t>
  </si>
  <si>
    <t>Lzx_971111</t>
  </si>
  <si>
    <t>https://v.douyin.com/idjuYaHy/</t>
  </si>
  <si>
    <t>https://www.xingtu.cn/ad/creator/author-homepage/douyin-video/7283823086028193803?market_track_id=2LT707YXXASNCHJM9C3E&amp;search_session_id=7550220625697620010&amp;possessStarId</t>
  </si>
  <si>
    <t>葡</t>
  </si>
  <si>
    <t>音乐、琵琶</t>
  </si>
  <si>
    <t>https://v.douyin.com/iJW1TXLv/</t>
  </si>
  <si>
    <t>https://www.xingtu.cn/ad/creator/author-homepage/douyin-video/7270472015461482554?market_track_id=YRQZCKGS6C6XRPVJ5T7Y&amp;search_session_id=7550220784732897316&amp;possessStarId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</si>
</sst>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5" formatCode="&quot;￥&quot;#,##0;&quot;￥&quot;\-#,##0"/>
    <numFmt numFmtId="6" formatCode="&quot;￥&quot;#,##0;[Red]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#,##0;[Red]#,##0"/>
    <numFmt numFmtId="178" formatCode="0;[Red]0"/>
  </numFmts>
  <fonts count="4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2"/>
      <color theme="0"/>
      <name val="微软雅黑"/>
      <charset val="134"/>
    </font>
    <font>
      <sz val="10"/>
      <color rgb="FF08090C"/>
      <name val="微软雅黑"/>
      <charset val="134"/>
    </font>
    <font>
      <u/>
      <sz val="11"/>
      <color rgb="FF800080"/>
      <name val="宋体"/>
      <charset val="0"/>
      <scheme val="minor"/>
    </font>
    <font>
      <sz val="10"/>
      <color rgb="FF08090C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2"/>
      <color theme="1"/>
      <name val="微软雅黑"/>
      <charset val="134"/>
    </font>
    <font>
      <b/>
      <sz val="2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1"/>
      <color indexed="8"/>
      <name val="微软雅黑"/>
      <charset val="134"/>
    </font>
    <font>
      <sz val="12"/>
      <color indexed="8"/>
      <name val="微软雅黑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8090C"/>
      <name val="宋体-简"/>
      <charset val="134"/>
    </font>
    <font>
      <sz val="10"/>
      <color rgb="FF08090C"/>
      <name val="Times New Roman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08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3F6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F618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3" borderId="19" applyNumberFormat="0" applyAlignment="0" applyProtection="0">
      <alignment vertical="center"/>
    </xf>
    <xf numFmtId="0" fontId="28" fillId="14" borderId="20" applyNumberFormat="0" applyAlignment="0" applyProtection="0">
      <alignment vertical="center"/>
    </xf>
    <xf numFmtId="0" fontId="29" fillId="14" borderId="19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5" fillId="0" borderId="0" xfId="49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6" fontId="5" fillId="0" borderId="1" xfId="0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0" fillId="3" borderId="0" xfId="0" applyNumberForma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176" fontId="0" fillId="3" borderId="0" xfId="0" applyNumberFormat="1" applyFill="1" applyAlignment="1">
      <alignment vertical="center" wrapText="1"/>
    </xf>
    <xf numFmtId="0" fontId="12" fillId="3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176" fontId="11" fillId="5" borderId="0" xfId="0" applyNumberFormat="1" applyFont="1" applyFill="1" applyBorder="1" applyAlignment="1">
      <alignment horizontal="center" vertical="center" wrapText="1"/>
    </xf>
    <xf numFmtId="0" fontId="11" fillId="5" borderId="0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 wrapText="1"/>
    </xf>
    <xf numFmtId="0" fontId="0" fillId="3" borderId="0" xfId="0" applyNumberFormat="1" applyFill="1" applyAlignment="1">
      <alignment horizontal="center" vertical="center"/>
    </xf>
    <xf numFmtId="0" fontId="11" fillId="6" borderId="0" xfId="0" applyNumberFormat="1" applyFont="1" applyFill="1" applyBorder="1" applyAlignment="1" applyProtection="1">
      <alignment horizontal="center" vertical="center" wrapText="1"/>
    </xf>
    <xf numFmtId="176" fontId="11" fillId="6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 wrapText="1"/>
    </xf>
    <xf numFmtId="176" fontId="14" fillId="0" borderId="0" xfId="0" applyNumberFormat="1" applyFont="1" applyFill="1" applyAlignment="1">
      <alignment horizontal="center" vertical="center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76" fontId="15" fillId="7" borderId="0" xfId="0" applyNumberFormat="1" applyFont="1" applyFill="1" applyBorder="1" applyAlignment="1" applyProtection="1">
      <alignment horizontal="center" vertical="center"/>
      <protection locked="0"/>
    </xf>
    <xf numFmtId="0" fontId="4" fillId="8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 wrapText="1"/>
    </xf>
    <xf numFmtId="0" fontId="4" fillId="8" borderId="0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6" fillId="0" borderId="0" xfId="6" applyFill="1" applyBorder="1" applyAlignment="1">
      <alignment horizontal="center" vertical="center" wrapText="1"/>
    </xf>
    <xf numFmtId="0" fontId="6" fillId="0" borderId="1" xfId="6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6" fillId="0" borderId="1" xfId="6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7" fillId="0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8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 applyProtection="1">
      <alignment horizontal="center" vertical="center"/>
    </xf>
    <xf numFmtId="0" fontId="19" fillId="3" borderId="3" xfId="0" applyNumberFormat="1" applyFont="1" applyFill="1" applyBorder="1" applyAlignment="1" applyProtection="1">
      <alignment horizontal="center" vertical="center"/>
    </xf>
    <xf numFmtId="0" fontId="19" fillId="3" borderId="4" xfId="0" applyNumberFormat="1" applyFont="1" applyFill="1" applyBorder="1" applyAlignment="1" applyProtection="1">
      <alignment horizontal="center" vertical="center"/>
    </xf>
    <xf numFmtId="0" fontId="19" fillId="3" borderId="5" xfId="0" applyNumberFormat="1" applyFont="1" applyFill="1" applyBorder="1" applyAlignment="1" applyProtection="1">
      <alignment horizontal="center" vertical="center"/>
    </xf>
    <xf numFmtId="0" fontId="19" fillId="3" borderId="0" xfId="0" applyNumberFormat="1" applyFont="1" applyFill="1" applyAlignment="1" applyProtection="1">
      <alignment horizontal="center" vertical="center"/>
    </xf>
    <xf numFmtId="0" fontId="19" fillId="3" borderId="6" xfId="0" applyNumberFormat="1" applyFont="1" applyFill="1" applyBorder="1" applyAlignment="1" applyProtection="1">
      <alignment horizontal="center" vertical="center"/>
    </xf>
    <xf numFmtId="0" fontId="19" fillId="3" borderId="0" xfId="0" applyNumberFormat="1" applyFont="1" applyFill="1" applyBorder="1" applyAlignment="1" applyProtection="1">
      <alignment horizontal="center" vertical="center"/>
    </xf>
    <xf numFmtId="0" fontId="19" fillId="3" borderId="7" xfId="0" applyNumberFormat="1" applyFont="1" applyFill="1" applyBorder="1" applyAlignment="1" applyProtection="1">
      <alignment horizontal="center" vertical="center"/>
    </xf>
    <xf numFmtId="0" fontId="19" fillId="3" borderId="8" xfId="0" applyNumberFormat="1" applyFont="1" applyFill="1" applyBorder="1" applyAlignment="1" applyProtection="1">
      <alignment horizontal="center" vertical="center"/>
    </xf>
    <xf numFmtId="0" fontId="19" fillId="3" borderId="9" xfId="0" applyNumberFormat="1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>
      <alignment vertical="center"/>
    </xf>
    <xf numFmtId="0" fontId="4" fillId="10" borderId="10" xfId="0" applyNumberFormat="1" applyFont="1" applyFill="1" applyBorder="1" applyAlignment="1" applyProtection="1">
      <alignment horizontal="center" vertical="center" wrapText="1"/>
    </xf>
    <xf numFmtId="0" fontId="4" fillId="10" borderId="11" xfId="0" applyNumberFormat="1" applyFont="1" applyFill="1" applyBorder="1" applyAlignment="1" applyProtection="1">
      <alignment horizontal="center" vertical="center"/>
    </xf>
    <xf numFmtId="0" fontId="4" fillId="10" borderId="12" xfId="0" applyNumberFormat="1" applyFont="1" applyFill="1" applyBorder="1" applyAlignment="1" applyProtection="1">
      <alignment horizontal="center" vertical="center"/>
    </xf>
    <xf numFmtId="0" fontId="4" fillId="11" borderId="13" xfId="0" applyNumberFormat="1" applyFont="1" applyFill="1" applyBorder="1" applyAlignment="1" applyProtection="1">
      <alignment horizontal="center" vertical="center"/>
    </xf>
    <xf numFmtId="0" fontId="4" fillId="11" borderId="14" xfId="0" applyNumberFormat="1" applyFont="1" applyFill="1" applyBorder="1" applyAlignment="1" applyProtection="1">
      <alignment horizontal="center" vertical="center"/>
    </xf>
    <xf numFmtId="0" fontId="20" fillId="3" borderId="2" xfId="0" applyNumberFormat="1" applyFont="1" applyFill="1" applyBorder="1" applyAlignment="1" applyProtection="1">
      <alignment horizontal="left" vertical="center" wrapText="1"/>
    </xf>
    <xf numFmtId="0" fontId="20" fillId="3" borderId="3" xfId="0" applyNumberFormat="1" applyFont="1" applyFill="1" applyBorder="1" applyAlignment="1" applyProtection="1">
      <alignment horizontal="left" vertical="center"/>
    </xf>
    <xf numFmtId="0" fontId="20" fillId="3" borderId="4" xfId="0" applyNumberFormat="1" applyFont="1" applyFill="1" applyBorder="1" applyAlignment="1" applyProtection="1">
      <alignment horizontal="left" vertical="center"/>
    </xf>
    <xf numFmtId="0" fontId="20" fillId="3" borderId="5" xfId="0" applyNumberFormat="1" applyFont="1" applyFill="1" applyBorder="1" applyAlignment="1" applyProtection="1">
      <alignment horizontal="left" vertical="center"/>
    </xf>
    <xf numFmtId="0" fontId="20" fillId="3" borderId="0" xfId="0" applyNumberFormat="1" applyFont="1" applyFill="1" applyAlignment="1" applyProtection="1">
      <alignment horizontal="left" vertical="center"/>
    </xf>
    <xf numFmtId="0" fontId="20" fillId="3" borderId="6" xfId="0" applyNumberFormat="1" applyFont="1" applyFill="1" applyBorder="1" applyAlignment="1" applyProtection="1">
      <alignment horizontal="left" vertical="center"/>
    </xf>
    <xf numFmtId="0" fontId="20" fillId="3" borderId="15" xfId="0" applyNumberFormat="1" applyFont="1" applyFill="1" applyBorder="1" applyAlignment="1" applyProtection="1">
      <alignment horizontal="left" vertical="center"/>
    </xf>
    <xf numFmtId="0" fontId="20" fillId="3" borderId="7" xfId="0" applyNumberFormat="1" applyFont="1" applyFill="1" applyBorder="1" applyAlignment="1" applyProtection="1">
      <alignment horizontal="left" vertical="center"/>
    </xf>
    <xf numFmtId="0" fontId="20" fillId="3" borderId="8" xfId="0" applyNumberFormat="1" applyFont="1" applyFill="1" applyBorder="1" applyAlignment="1" applyProtection="1">
      <alignment horizontal="left" vertical="center"/>
    </xf>
    <xf numFmtId="0" fontId="20" fillId="3" borderId="9" xfId="0" applyNumberFormat="1" applyFont="1" applyFill="1" applyBorder="1" applyAlignment="1" applyProtection="1">
      <alignment horizontal="left" vertical="center"/>
    </xf>
    <xf numFmtId="0" fontId="4" fillId="11" borderId="2" xfId="0" applyNumberFormat="1" applyFont="1" applyFill="1" applyBorder="1" applyAlignment="1" applyProtection="1">
      <alignment horizontal="center" vertical="center"/>
    </xf>
    <xf numFmtId="0" fontId="4" fillId="11" borderId="3" xfId="0" applyNumberFormat="1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0" borderId="0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29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/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1"/>
        </left>
        <right/>
        <top style="thin">
          <color theme="1"/>
        </top>
        <bottom style="medium">
          <color theme="1"/>
        </bottom>
        <vertical/>
        <horizontal/>
      </border>
    </dxf>
    <dxf>
      <fill>
        <patternFill patternType="none"/>
      </fill>
      <border>
        <left/>
        <right/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medium">
          <color theme="1"/>
        </left>
        <right/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theme="1" tint="0.8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thin">
          <color theme="1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Medium2" defaultPivotStyle="PivotStylePreset2_Accent1">
    <tableStyle name="三线式标题行镶边行表格样式_bf135f" count="9" xr9:uid="{7C0AB13D-52B1-7F10-0857-6D6AE3253EB9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firstHeaderCell" dxfId="1"/>
      <tableStyleElement type="lastHeaderCell" dxfId="0"/>
    </tableStyle>
    <tableStyle name="简约边框浅色系标题行镶边行表格样式_59fe4d" count="10" xr9:uid="{41593FEE-A412-BB57-0857-6D6A74C60AC9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secondRowStripe" dxfId="13"/>
      <tableStyleElement type="firstColumnStripe" dxfId="12"/>
      <tableStyleElement type="secondColumnStripe" dxfId="11"/>
      <tableStyleElement type="firstTotalCell" dxfId="10"/>
      <tableStyleElement type="lastTotalCell" dxfId="9"/>
    </tableStyle>
    <tableStyle name="PivotStylePreset2_Accent1" table="0" count="10" xr9:uid="{267968C8-6FFD-4C36-ACC1-9EA1FD1885CA}"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</tableStyles>
  <colors>
    <mruColors>
      <color rgb="0057C7D8"/>
      <color rgb="000484B1"/>
      <color rgb="00FB3F67"/>
      <color rgb="00F61851"/>
      <color rgb="00FFB86D"/>
      <color rgb="00C4E6E4"/>
      <color rgb="00BF4D5C"/>
      <color rgb="00FF0848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99.png"/><Relationship Id="rId98" Type="http://schemas.openxmlformats.org/officeDocument/2006/relationships/image" Target="media/image98.png"/><Relationship Id="rId97" Type="http://schemas.openxmlformats.org/officeDocument/2006/relationships/image" Target="media/image97.png"/><Relationship Id="rId96" Type="http://schemas.openxmlformats.org/officeDocument/2006/relationships/image" Target="media/image96.png"/><Relationship Id="rId95" Type="http://schemas.openxmlformats.org/officeDocument/2006/relationships/image" Target="media/image95.png"/><Relationship Id="rId94" Type="http://schemas.openxmlformats.org/officeDocument/2006/relationships/image" Target="media/image94.png"/><Relationship Id="rId93" Type="http://schemas.openxmlformats.org/officeDocument/2006/relationships/image" Target="media/image93.png"/><Relationship Id="rId92" Type="http://schemas.openxmlformats.org/officeDocument/2006/relationships/image" Target="media/image92.png"/><Relationship Id="rId91" Type="http://schemas.openxmlformats.org/officeDocument/2006/relationships/image" Target="media/image91.png"/><Relationship Id="rId90" Type="http://schemas.openxmlformats.org/officeDocument/2006/relationships/image" Target="media/image90.png"/><Relationship Id="rId9" Type="http://schemas.openxmlformats.org/officeDocument/2006/relationships/image" Target="media/image9.jpeg"/><Relationship Id="rId89" Type="http://schemas.openxmlformats.org/officeDocument/2006/relationships/image" Target="media/image89.png"/><Relationship Id="rId88" Type="http://schemas.openxmlformats.org/officeDocument/2006/relationships/image" Target="media/image88.png"/><Relationship Id="rId87" Type="http://schemas.openxmlformats.org/officeDocument/2006/relationships/image" Target="media/image87.png"/><Relationship Id="rId86" Type="http://schemas.openxmlformats.org/officeDocument/2006/relationships/image" Target="media/image86.png"/><Relationship Id="rId85" Type="http://schemas.openxmlformats.org/officeDocument/2006/relationships/image" Target="media/image85.png"/><Relationship Id="rId84" Type="http://schemas.openxmlformats.org/officeDocument/2006/relationships/image" Target="media/image84.png"/><Relationship Id="rId83" Type="http://schemas.openxmlformats.org/officeDocument/2006/relationships/image" Target="media/image83.png"/><Relationship Id="rId82" Type="http://schemas.openxmlformats.org/officeDocument/2006/relationships/image" Target="media/image82.png"/><Relationship Id="rId81" Type="http://schemas.openxmlformats.org/officeDocument/2006/relationships/image" Target="media/image81.png"/><Relationship Id="rId80" Type="http://schemas.openxmlformats.org/officeDocument/2006/relationships/image" Target="media/image80.png"/><Relationship Id="rId8" Type="http://schemas.openxmlformats.org/officeDocument/2006/relationships/image" Target="media/image8.jpeg"/><Relationship Id="rId79" Type="http://schemas.openxmlformats.org/officeDocument/2006/relationships/image" Target="media/image79.webp"/><Relationship Id="rId78" Type="http://schemas.openxmlformats.org/officeDocument/2006/relationships/image" Target="media/image78.webp"/><Relationship Id="rId77" Type="http://schemas.openxmlformats.org/officeDocument/2006/relationships/image" Target="media/image77.webp"/><Relationship Id="rId76" Type="http://schemas.openxmlformats.org/officeDocument/2006/relationships/image" Target="media/image76.webp"/><Relationship Id="rId75" Type="http://schemas.openxmlformats.org/officeDocument/2006/relationships/image" Target="media/image75.jpeg"/><Relationship Id="rId74" Type="http://schemas.openxmlformats.org/officeDocument/2006/relationships/image" Target="media/image74.webp"/><Relationship Id="rId73" Type="http://schemas.openxmlformats.org/officeDocument/2006/relationships/image" Target="media/image73.webp"/><Relationship Id="rId72" Type="http://schemas.openxmlformats.org/officeDocument/2006/relationships/image" Target="media/image72.webp"/><Relationship Id="rId71" Type="http://schemas.openxmlformats.org/officeDocument/2006/relationships/image" Target="media/image71.webp"/><Relationship Id="rId70" Type="http://schemas.openxmlformats.org/officeDocument/2006/relationships/image" Target="media/image70.webp"/><Relationship Id="rId7" Type="http://schemas.openxmlformats.org/officeDocument/2006/relationships/image" Target="media/image7.jpeg"/><Relationship Id="rId69" Type="http://schemas.openxmlformats.org/officeDocument/2006/relationships/image" Target="media/image69.webp"/><Relationship Id="rId68" Type="http://schemas.openxmlformats.org/officeDocument/2006/relationships/image" Target="media/image68.webp"/><Relationship Id="rId67" Type="http://schemas.openxmlformats.org/officeDocument/2006/relationships/image" Target="media/image67.webp"/><Relationship Id="rId66" Type="http://schemas.openxmlformats.org/officeDocument/2006/relationships/image" Target="media/image66.webp"/><Relationship Id="rId65" Type="http://schemas.openxmlformats.org/officeDocument/2006/relationships/image" Target="media/image65.webp"/><Relationship Id="rId64" Type="http://schemas.openxmlformats.org/officeDocument/2006/relationships/image" Target="media/image64.webp"/><Relationship Id="rId63" Type="http://schemas.openxmlformats.org/officeDocument/2006/relationships/image" Target="media/image63.webp"/><Relationship Id="rId62" Type="http://schemas.openxmlformats.org/officeDocument/2006/relationships/image" Target="media/image62.webp"/><Relationship Id="rId61" Type="http://schemas.openxmlformats.org/officeDocument/2006/relationships/image" Target="media/image61.webp"/><Relationship Id="rId60" Type="http://schemas.openxmlformats.org/officeDocument/2006/relationships/image" Target="media/image60.webp"/><Relationship Id="rId6" Type="http://schemas.openxmlformats.org/officeDocument/2006/relationships/image" Target="media/image6.jpeg"/><Relationship Id="rId59" Type="http://schemas.openxmlformats.org/officeDocument/2006/relationships/image" Target="media/image59.webp"/><Relationship Id="rId58" Type="http://schemas.openxmlformats.org/officeDocument/2006/relationships/image" Target="media/image58.jpeg"/><Relationship Id="rId57" Type="http://schemas.openxmlformats.org/officeDocument/2006/relationships/image" Target="media/image57.jpeg"/><Relationship Id="rId56" Type="http://schemas.openxmlformats.org/officeDocument/2006/relationships/image" Target="media/image56.jpeg"/><Relationship Id="rId55" Type="http://schemas.openxmlformats.org/officeDocument/2006/relationships/image" Target="media/image55.jpeg"/><Relationship Id="rId54" Type="http://schemas.openxmlformats.org/officeDocument/2006/relationships/image" Target="media/image54.jpeg"/><Relationship Id="rId53" Type="http://schemas.openxmlformats.org/officeDocument/2006/relationships/image" Target="media/image53.jpeg"/><Relationship Id="rId52" Type="http://schemas.openxmlformats.org/officeDocument/2006/relationships/image" Target="media/image52.jpeg"/><Relationship Id="rId51" Type="http://schemas.openxmlformats.org/officeDocument/2006/relationships/image" Target="media/image51.jpeg"/><Relationship Id="rId50" Type="http://schemas.openxmlformats.org/officeDocument/2006/relationships/image" Target="media/image50.jpeg"/><Relationship Id="rId5" Type="http://schemas.openxmlformats.org/officeDocument/2006/relationships/image" Target="media/image5.jpeg"/><Relationship Id="rId49" Type="http://schemas.openxmlformats.org/officeDocument/2006/relationships/image" Target="media/image49.jpeg"/><Relationship Id="rId48" Type="http://schemas.openxmlformats.org/officeDocument/2006/relationships/image" Target="media/image48.jpeg"/><Relationship Id="rId47" Type="http://schemas.openxmlformats.org/officeDocument/2006/relationships/image" Target="media/image47.jpe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jpeg"/><Relationship Id="rId42" Type="http://schemas.openxmlformats.org/officeDocument/2006/relationships/image" Target="media/image42.jpeg"/><Relationship Id="rId41" Type="http://schemas.openxmlformats.org/officeDocument/2006/relationships/image" Target="media/image41.jpeg"/><Relationship Id="rId40" Type="http://schemas.openxmlformats.org/officeDocument/2006/relationships/image" Target="media/image40.jpeg"/><Relationship Id="rId4" Type="http://schemas.openxmlformats.org/officeDocument/2006/relationships/image" Target="media/image4.jpeg"/><Relationship Id="rId39" Type="http://schemas.openxmlformats.org/officeDocument/2006/relationships/image" Target="media/image39.jpeg"/><Relationship Id="rId38" Type="http://schemas.openxmlformats.org/officeDocument/2006/relationships/image" Target="media/image38.jpeg"/><Relationship Id="rId378" Type="http://schemas.openxmlformats.org/officeDocument/2006/relationships/image" Target="media/image378.jpeg"/><Relationship Id="rId377" Type="http://schemas.openxmlformats.org/officeDocument/2006/relationships/image" Target="media/image377.jpeg"/><Relationship Id="rId376" Type="http://schemas.openxmlformats.org/officeDocument/2006/relationships/image" Target="media/image376.jpeg"/><Relationship Id="rId375" Type="http://schemas.openxmlformats.org/officeDocument/2006/relationships/image" Target="media/image375.jpeg"/><Relationship Id="rId374" Type="http://schemas.openxmlformats.org/officeDocument/2006/relationships/image" Target="media/image374.jpeg"/><Relationship Id="rId373" Type="http://schemas.openxmlformats.org/officeDocument/2006/relationships/image" Target="media/image373.jpeg"/><Relationship Id="rId372" Type="http://schemas.openxmlformats.org/officeDocument/2006/relationships/image" Target="media/image372.jpeg"/><Relationship Id="rId371" Type="http://schemas.openxmlformats.org/officeDocument/2006/relationships/image" Target="media/image371.jpeg"/><Relationship Id="rId370" Type="http://schemas.openxmlformats.org/officeDocument/2006/relationships/image" Target="media/image370.jpeg"/><Relationship Id="rId37" Type="http://schemas.openxmlformats.org/officeDocument/2006/relationships/image" Target="media/image37.jpeg"/><Relationship Id="rId369" Type="http://schemas.openxmlformats.org/officeDocument/2006/relationships/image" Target="media/image369.jpeg"/><Relationship Id="rId368" Type="http://schemas.openxmlformats.org/officeDocument/2006/relationships/image" Target="media/image368.jpeg"/><Relationship Id="rId367" Type="http://schemas.openxmlformats.org/officeDocument/2006/relationships/image" Target="media/image367.jpeg"/><Relationship Id="rId366" Type="http://schemas.openxmlformats.org/officeDocument/2006/relationships/image" Target="media/image366.jpeg"/><Relationship Id="rId365" Type="http://schemas.openxmlformats.org/officeDocument/2006/relationships/image" Target="media/image365.jpeg"/><Relationship Id="rId364" Type="http://schemas.openxmlformats.org/officeDocument/2006/relationships/image" Target="media/image364.jpeg"/><Relationship Id="rId363" Type="http://schemas.openxmlformats.org/officeDocument/2006/relationships/image" Target="media/image363.jpeg"/><Relationship Id="rId362" Type="http://schemas.openxmlformats.org/officeDocument/2006/relationships/image" Target="media/image362.jpeg"/><Relationship Id="rId361" Type="http://schemas.openxmlformats.org/officeDocument/2006/relationships/image" Target="media/image361.jpeg"/><Relationship Id="rId360" Type="http://schemas.openxmlformats.org/officeDocument/2006/relationships/image" Target="media/image360.jpeg"/><Relationship Id="rId36" Type="http://schemas.openxmlformats.org/officeDocument/2006/relationships/image" Target="media/image36.jpeg"/><Relationship Id="rId359" Type="http://schemas.openxmlformats.org/officeDocument/2006/relationships/image" Target="media/image359.jpeg"/><Relationship Id="rId358" Type="http://schemas.openxmlformats.org/officeDocument/2006/relationships/image" Target="media/image358.jpeg"/><Relationship Id="rId357" Type="http://schemas.openxmlformats.org/officeDocument/2006/relationships/image" Target="media/image357.jpeg"/><Relationship Id="rId356" Type="http://schemas.openxmlformats.org/officeDocument/2006/relationships/image" Target="media/image356.jpeg"/><Relationship Id="rId355" Type="http://schemas.openxmlformats.org/officeDocument/2006/relationships/image" Target="media/image355.jpeg"/><Relationship Id="rId354" Type="http://schemas.openxmlformats.org/officeDocument/2006/relationships/image" Target="media/image354.jpeg"/><Relationship Id="rId353" Type="http://schemas.openxmlformats.org/officeDocument/2006/relationships/image" Target="media/image353.jpeg"/><Relationship Id="rId352" Type="http://schemas.openxmlformats.org/officeDocument/2006/relationships/image" Target="media/image352.jpeg"/><Relationship Id="rId351" Type="http://schemas.openxmlformats.org/officeDocument/2006/relationships/image" Target="media/image351.jpeg"/><Relationship Id="rId350" Type="http://schemas.openxmlformats.org/officeDocument/2006/relationships/image" Target="media/image350.jpeg"/><Relationship Id="rId35" Type="http://schemas.openxmlformats.org/officeDocument/2006/relationships/image" Target="media/image35.jpeg"/><Relationship Id="rId349" Type="http://schemas.openxmlformats.org/officeDocument/2006/relationships/image" Target="media/image349.jpeg"/><Relationship Id="rId348" Type="http://schemas.openxmlformats.org/officeDocument/2006/relationships/image" Target="media/image348.jpeg"/><Relationship Id="rId347" Type="http://schemas.openxmlformats.org/officeDocument/2006/relationships/image" Target="media/image347.jpeg"/><Relationship Id="rId346" Type="http://schemas.openxmlformats.org/officeDocument/2006/relationships/image" Target="media/image346.jpeg"/><Relationship Id="rId345" Type="http://schemas.openxmlformats.org/officeDocument/2006/relationships/image" Target="media/image345.jpeg"/><Relationship Id="rId344" Type="http://schemas.openxmlformats.org/officeDocument/2006/relationships/image" Target="media/image344.jpeg"/><Relationship Id="rId343" Type="http://schemas.openxmlformats.org/officeDocument/2006/relationships/image" Target="media/image343.jpeg"/><Relationship Id="rId342" Type="http://schemas.openxmlformats.org/officeDocument/2006/relationships/image" Target="media/image342.jpeg"/><Relationship Id="rId341" Type="http://schemas.openxmlformats.org/officeDocument/2006/relationships/image" Target="media/image341.jpeg"/><Relationship Id="rId340" Type="http://schemas.openxmlformats.org/officeDocument/2006/relationships/image" Target="media/image340.jpeg"/><Relationship Id="rId34" Type="http://schemas.openxmlformats.org/officeDocument/2006/relationships/image" Target="media/image34.jpeg"/><Relationship Id="rId339" Type="http://schemas.openxmlformats.org/officeDocument/2006/relationships/image" Target="media/image339.jpeg"/><Relationship Id="rId338" Type="http://schemas.openxmlformats.org/officeDocument/2006/relationships/image" Target="media/image338.jpeg"/><Relationship Id="rId337" Type="http://schemas.openxmlformats.org/officeDocument/2006/relationships/image" Target="media/image337.jpeg"/><Relationship Id="rId336" Type="http://schemas.openxmlformats.org/officeDocument/2006/relationships/image" Target="media/image336.jpeg"/><Relationship Id="rId335" Type="http://schemas.openxmlformats.org/officeDocument/2006/relationships/image" Target="media/image335.jpeg"/><Relationship Id="rId334" Type="http://schemas.openxmlformats.org/officeDocument/2006/relationships/image" Target="media/image334.jpeg"/><Relationship Id="rId333" Type="http://schemas.openxmlformats.org/officeDocument/2006/relationships/image" Target="media/image333.jpeg"/><Relationship Id="rId332" Type="http://schemas.openxmlformats.org/officeDocument/2006/relationships/image" Target="media/image332.jpeg"/><Relationship Id="rId331" Type="http://schemas.openxmlformats.org/officeDocument/2006/relationships/image" Target="media/image331.jpeg"/><Relationship Id="rId330" Type="http://schemas.openxmlformats.org/officeDocument/2006/relationships/image" Target="media/image330.jpeg"/><Relationship Id="rId33" Type="http://schemas.openxmlformats.org/officeDocument/2006/relationships/image" Target="media/image33.jpeg"/><Relationship Id="rId329" Type="http://schemas.openxmlformats.org/officeDocument/2006/relationships/image" Target="media/image329.jpeg"/><Relationship Id="rId328" Type="http://schemas.openxmlformats.org/officeDocument/2006/relationships/image" Target="media/image328.jpeg"/><Relationship Id="rId327" Type="http://schemas.openxmlformats.org/officeDocument/2006/relationships/image" Target="media/image327.jpeg"/><Relationship Id="rId326" Type="http://schemas.openxmlformats.org/officeDocument/2006/relationships/image" Target="media/image326.jpeg"/><Relationship Id="rId325" Type="http://schemas.openxmlformats.org/officeDocument/2006/relationships/image" Target="media/image325.jpeg"/><Relationship Id="rId324" Type="http://schemas.openxmlformats.org/officeDocument/2006/relationships/image" Target="media/image324.jpeg"/><Relationship Id="rId323" Type="http://schemas.openxmlformats.org/officeDocument/2006/relationships/image" Target="media/image323.jpeg"/><Relationship Id="rId322" Type="http://schemas.openxmlformats.org/officeDocument/2006/relationships/image" Target="media/image322.jpeg"/><Relationship Id="rId321" Type="http://schemas.openxmlformats.org/officeDocument/2006/relationships/image" Target="media/image321.jpeg"/><Relationship Id="rId320" Type="http://schemas.openxmlformats.org/officeDocument/2006/relationships/image" Target="media/image320.jpeg"/><Relationship Id="rId32" Type="http://schemas.openxmlformats.org/officeDocument/2006/relationships/image" Target="media/image32.jpeg"/><Relationship Id="rId319" Type="http://schemas.openxmlformats.org/officeDocument/2006/relationships/image" Target="media/image319.jpeg"/><Relationship Id="rId318" Type="http://schemas.openxmlformats.org/officeDocument/2006/relationships/image" Target="media/image318.jpeg"/><Relationship Id="rId317" Type="http://schemas.openxmlformats.org/officeDocument/2006/relationships/image" Target="media/image317.jpeg"/><Relationship Id="rId316" Type="http://schemas.openxmlformats.org/officeDocument/2006/relationships/image" Target="media/image316.jpeg"/><Relationship Id="rId315" Type="http://schemas.openxmlformats.org/officeDocument/2006/relationships/image" Target="media/image315.jpeg"/><Relationship Id="rId314" Type="http://schemas.openxmlformats.org/officeDocument/2006/relationships/image" Target="media/image314.jpeg"/><Relationship Id="rId313" Type="http://schemas.openxmlformats.org/officeDocument/2006/relationships/image" Target="media/image313.jpeg"/><Relationship Id="rId312" Type="http://schemas.openxmlformats.org/officeDocument/2006/relationships/image" Target="media/image312.jpeg"/><Relationship Id="rId311" Type="http://schemas.openxmlformats.org/officeDocument/2006/relationships/image" Target="media/image311.jpeg"/><Relationship Id="rId310" Type="http://schemas.openxmlformats.org/officeDocument/2006/relationships/image" Target="media/image310.jpeg"/><Relationship Id="rId31" Type="http://schemas.openxmlformats.org/officeDocument/2006/relationships/image" Target="media/image31.jpeg"/><Relationship Id="rId309" Type="http://schemas.openxmlformats.org/officeDocument/2006/relationships/image" Target="media/image309.jpeg"/><Relationship Id="rId308" Type="http://schemas.openxmlformats.org/officeDocument/2006/relationships/image" Target="media/image308.jpeg"/><Relationship Id="rId307" Type="http://schemas.openxmlformats.org/officeDocument/2006/relationships/image" Target="media/image307.jpeg"/><Relationship Id="rId306" Type="http://schemas.openxmlformats.org/officeDocument/2006/relationships/image" Target="media/image306.jpeg"/><Relationship Id="rId305" Type="http://schemas.openxmlformats.org/officeDocument/2006/relationships/image" Target="media/image305.jpeg"/><Relationship Id="rId304" Type="http://schemas.openxmlformats.org/officeDocument/2006/relationships/image" Target="media/image304.jpeg"/><Relationship Id="rId303" Type="http://schemas.openxmlformats.org/officeDocument/2006/relationships/image" Target="media/image303.jpeg"/><Relationship Id="rId302" Type="http://schemas.openxmlformats.org/officeDocument/2006/relationships/image" Target="media/image302.jpeg"/><Relationship Id="rId301" Type="http://schemas.openxmlformats.org/officeDocument/2006/relationships/image" Target="media/image301.jpeg"/><Relationship Id="rId300" Type="http://schemas.openxmlformats.org/officeDocument/2006/relationships/image" Target="media/image300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9" Type="http://schemas.openxmlformats.org/officeDocument/2006/relationships/image" Target="media/image299.jpeg"/><Relationship Id="rId298" Type="http://schemas.openxmlformats.org/officeDocument/2006/relationships/image" Target="media/image298.jpeg"/><Relationship Id="rId297" Type="http://schemas.openxmlformats.org/officeDocument/2006/relationships/image" Target="media/image297.jpeg"/><Relationship Id="rId296" Type="http://schemas.openxmlformats.org/officeDocument/2006/relationships/image" Target="media/image296.jpeg"/><Relationship Id="rId295" Type="http://schemas.openxmlformats.org/officeDocument/2006/relationships/image" Target="media/image295.jpeg"/><Relationship Id="rId294" Type="http://schemas.openxmlformats.org/officeDocument/2006/relationships/image" Target="media/image294.jpeg"/><Relationship Id="rId293" Type="http://schemas.openxmlformats.org/officeDocument/2006/relationships/image" Target="media/image293.jpeg"/><Relationship Id="rId292" Type="http://schemas.openxmlformats.org/officeDocument/2006/relationships/image" Target="media/image292.jpeg"/><Relationship Id="rId291" Type="http://schemas.openxmlformats.org/officeDocument/2006/relationships/image" Target="media/image291.jpeg"/><Relationship Id="rId290" Type="http://schemas.openxmlformats.org/officeDocument/2006/relationships/image" Target="media/image290.jpeg"/><Relationship Id="rId29" Type="http://schemas.openxmlformats.org/officeDocument/2006/relationships/image" Target="media/image29.jpeg"/><Relationship Id="rId289" Type="http://schemas.openxmlformats.org/officeDocument/2006/relationships/image" Target="media/image289.jpeg"/><Relationship Id="rId288" Type="http://schemas.openxmlformats.org/officeDocument/2006/relationships/image" Target="media/image288.jpeg"/><Relationship Id="rId287" Type="http://schemas.openxmlformats.org/officeDocument/2006/relationships/image" Target="media/image287.jpeg"/><Relationship Id="rId286" Type="http://schemas.openxmlformats.org/officeDocument/2006/relationships/image" Target="media/image286.jpeg"/><Relationship Id="rId285" Type="http://schemas.openxmlformats.org/officeDocument/2006/relationships/image" Target="media/image285.jpeg"/><Relationship Id="rId284" Type="http://schemas.openxmlformats.org/officeDocument/2006/relationships/image" Target="media/image284.jpeg"/><Relationship Id="rId283" Type="http://schemas.openxmlformats.org/officeDocument/2006/relationships/image" Target="media/image283.webp"/><Relationship Id="rId282" Type="http://schemas.openxmlformats.org/officeDocument/2006/relationships/image" Target="media/image282.webp"/><Relationship Id="rId281" Type="http://schemas.openxmlformats.org/officeDocument/2006/relationships/image" Target="media/image281.jpeg"/><Relationship Id="rId280" Type="http://schemas.openxmlformats.org/officeDocument/2006/relationships/image" Target="media/image280.jpeg"/><Relationship Id="rId28" Type="http://schemas.openxmlformats.org/officeDocument/2006/relationships/image" Target="media/image28.jpeg"/><Relationship Id="rId279" Type="http://schemas.openxmlformats.org/officeDocument/2006/relationships/image" Target="media/image279.jpeg"/><Relationship Id="rId278" Type="http://schemas.openxmlformats.org/officeDocument/2006/relationships/image" Target="media/image278.jpeg"/><Relationship Id="rId277" Type="http://schemas.openxmlformats.org/officeDocument/2006/relationships/image" Target="media/image277.jpeg"/><Relationship Id="rId276" Type="http://schemas.openxmlformats.org/officeDocument/2006/relationships/image" Target="media/image276.jpeg"/><Relationship Id="rId275" Type="http://schemas.openxmlformats.org/officeDocument/2006/relationships/image" Target="media/image275.jpeg"/><Relationship Id="rId274" Type="http://schemas.openxmlformats.org/officeDocument/2006/relationships/image" Target="media/image274.jpeg"/><Relationship Id="rId273" Type="http://schemas.openxmlformats.org/officeDocument/2006/relationships/image" Target="media/image273.jpeg"/><Relationship Id="rId272" Type="http://schemas.openxmlformats.org/officeDocument/2006/relationships/image" Target="media/image272.jpeg"/><Relationship Id="rId271" Type="http://schemas.openxmlformats.org/officeDocument/2006/relationships/image" Target="media/image271.jpeg"/><Relationship Id="rId270" Type="http://schemas.openxmlformats.org/officeDocument/2006/relationships/image" Target="media/image270.jpeg"/><Relationship Id="rId27" Type="http://schemas.openxmlformats.org/officeDocument/2006/relationships/image" Target="media/image27.jpeg"/><Relationship Id="rId269" Type="http://schemas.openxmlformats.org/officeDocument/2006/relationships/image" Target="media/image269.jpeg"/><Relationship Id="rId268" Type="http://schemas.openxmlformats.org/officeDocument/2006/relationships/image" Target="media/image268.jpeg"/><Relationship Id="rId267" Type="http://schemas.openxmlformats.org/officeDocument/2006/relationships/image" Target="media/image267.jpeg"/><Relationship Id="rId266" Type="http://schemas.openxmlformats.org/officeDocument/2006/relationships/image" Target="media/image266.jpeg"/><Relationship Id="rId265" Type="http://schemas.openxmlformats.org/officeDocument/2006/relationships/image" Target="media/image265.jpeg"/><Relationship Id="rId264" Type="http://schemas.openxmlformats.org/officeDocument/2006/relationships/image" Target="media/image264.jpeg"/><Relationship Id="rId263" Type="http://schemas.openxmlformats.org/officeDocument/2006/relationships/image" Target="media/image263.jpeg"/><Relationship Id="rId262" Type="http://schemas.openxmlformats.org/officeDocument/2006/relationships/image" Target="media/image262.jpeg"/><Relationship Id="rId261" Type="http://schemas.openxmlformats.org/officeDocument/2006/relationships/image" Target="media/image261.jpeg"/><Relationship Id="rId260" Type="http://schemas.openxmlformats.org/officeDocument/2006/relationships/image" Target="media/image260.jpeg"/><Relationship Id="rId26" Type="http://schemas.openxmlformats.org/officeDocument/2006/relationships/image" Target="media/image26.png"/><Relationship Id="rId259" Type="http://schemas.openxmlformats.org/officeDocument/2006/relationships/image" Target="media/image259.jpeg"/><Relationship Id="rId258" Type="http://schemas.openxmlformats.org/officeDocument/2006/relationships/image" Target="media/image258.jpeg"/><Relationship Id="rId257" Type="http://schemas.openxmlformats.org/officeDocument/2006/relationships/image" Target="media/image257.jpeg"/><Relationship Id="rId256" Type="http://schemas.openxmlformats.org/officeDocument/2006/relationships/image" Target="media/image256.jpeg"/><Relationship Id="rId255" Type="http://schemas.openxmlformats.org/officeDocument/2006/relationships/image" Target="media/image255.jpeg"/><Relationship Id="rId254" Type="http://schemas.openxmlformats.org/officeDocument/2006/relationships/image" Target="media/image254.jpeg"/><Relationship Id="rId253" Type="http://schemas.openxmlformats.org/officeDocument/2006/relationships/image" Target="media/image253.jpeg"/><Relationship Id="rId252" Type="http://schemas.openxmlformats.org/officeDocument/2006/relationships/image" Target="media/image252.jpeg"/><Relationship Id="rId251" Type="http://schemas.openxmlformats.org/officeDocument/2006/relationships/image" Target="media/image251.jpeg"/><Relationship Id="rId250" Type="http://schemas.openxmlformats.org/officeDocument/2006/relationships/image" Target="media/image250.jpeg"/><Relationship Id="rId25" Type="http://schemas.openxmlformats.org/officeDocument/2006/relationships/image" Target="media/image25.jpeg"/><Relationship Id="rId249" Type="http://schemas.openxmlformats.org/officeDocument/2006/relationships/image" Target="media/image249.jpeg"/><Relationship Id="rId248" Type="http://schemas.openxmlformats.org/officeDocument/2006/relationships/image" Target="media/image248.jpeg"/><Relationship Id="rId247" Type="http://schemas.openxmlformats.org/officeDocument/2006/relationships/image" Target="media/image247.jpeg"/><Relationship Id="rId246" Type="http://schemas.openxmlformats.org/officeDocument/2006/relationships/image" Target="media/image246.jpeg"/><Relationship Id="rId245" Type="http://schemas.openxmlformats.org/officeDocument/2006/relationships/image" Target="media/image245.jpeg"/><Relationship Id="rId244" Type="http://schemas.openxmlformats.org/officeDocument/2006/relationships/image" Target="media/image244.jpeg"/><Relationship Id="rId243" Type="http://schemas.openxmlformats.org/officeDocument/2006/relationships/image" Target="media/image243.jpeg"/><Relationship Id="rId242" Type="http://schemas.openxmlformats.org/officeDocument/2006/relationships/image" Target="media/image242.jpeg"/><Relationship Id="rId241" Type="http://schemas.openxmlformats.org/officeDocument/2006/relationships/image" Target="media/image241.jpeg"/><Relationship Id="rId240" Type="http://schemas.openxmlformats.org/officeDocument/2006/relationships/image" Target="media/image240.jpeg"/><Relationship Id="rId24" Type="http://schemas.openxmlformats.org/officeDocument/2006/relationships/image" Target="media/image24.jpeg"/><Relationship Id="rId239" Type="http://schemas.openxmlformats.org/officeDocument/2006/relationships/image" Target="media/image239.jpeg"/><Relationship Id="rId238" Type="http://schemas.openxmlformats.org/officeDocument/2006/relationships/image" Target="media/image238.jpeg"/><Relationship Id="rId237" Type="http://schemas.openxmlformats.org/officeDocument/2006/relationships/image" Target="media/image237.jpeg"/><Relationship Id="rId236" Type="http://schemas.openxmlformats.org/officeDocument/2006/relationships/image" Target="media/image236.jpeg"/><Relationship Id="rId235" Type="http://schemas.openxmlformats.org/officeDocument/2006/relationships/image" Target="media/image235.jpeg"/><Relationship Id="rId234" Type="http://schemas.openxmlformats.org/officeDocument/2006/relationships/image" Target="media/image234.jpeg"/><Relationship Id="rId233" Type="http://schemas.openxmlformats.org/officeDocument/2006/relationships/image" Target="media/image233.jpeg"/><Relationship Id="rId232" Type="http://schemas.openxmlformats.org/officeDocument/2006/relationships/image" Target="media/image232.jpeg"/><Relationship Id="rId231" Type="http://schemas.openxmlformats.org/officeDocument/2006/relationships/image" Target="media/image231.jpeg"/><Relationship Id="rId230" Type="http://schemas.openxmlformats.org/officeDocument/2006/relationships/image" Target="media/image230.jpeg"/><Relationship Id="rId23" Type="http://schemas.openxmlformats.org/officeDocument/2006/relationships/image" Target="media/image23.jpeg"/><Relationship Id="rId229" Type="http://schemas.openxmlformats.org/officeDocument/2006/relationships/image" Target="media/image229.jpeg"/><Relationship Id="rId228" Type="http://schemas.openxmlformats.org/officeDocument/2006/relationships/image" Target="media/image228.jpeg"/><Relationship Id="rId227" Type="http://schemas.openxmlformats.org/officeDocument/2006/relationships/image" Target="media/image227.jpeg"/><Relationship Id="rId226" Type="http://schemas.openxmlformats.org/officeDocument/2006/relationships/image" Target="media/image226.jpeg"/><Relationship Id="rId225" Type="http://schemas.openxmlformats.org/officeDocument/2006/relationships/image" Target="media/image225.jpeg"/><Relationship Id="rId224" Type="http://schemas.openxmlformats.org/officeDocument/2006/relationships/image" Target="media/image224.jpeg"/><Relationship Id="rId223" Type="http://schemas.openxmlformats.org/officeDocument/2006/relationships/image" Target="media/image223.jpeg"/><Relationship Id="rId222" Type="http://schemas.openxmlformats.org/officeDocument/2006/relationships/image" Target="media/image222.jpeg"/><Relationship Id="rId221" Type="http://schemas.openxmlformats.org/officeDocument/2006/relationships/image" Target="media/image221.jpeg"/><Relationship Id="rId220" Type="http://schemas.openxmlformats.org/officeDocument/2006/relationships/image" Target="media/image220.jpeg"/><Relationship Id="rId22" Type="http://schemas.openxmlformats.org/officeDocument/2006/relationships/image" Target="media/image22.jpeg"/><Relationship Id="rId219" Type="http://schemas.openxmlformats.org/officeDocument/2006/relationships/image" Target="media/image219.jpeg"/><Relationship Id="rId218" Type="http://schemas.openxmlformats.org/officeDocument/2006/relationships/image" Target="media/image218.jpeg"/><Relationship Id="rId217" Type="http://schemas.openxmlformats.org/officeDocument/2006/relationships/image" Target="media/image217.jpeg"/><Relationship Id="rId216" Type="http://schemas.openxmlformats.org/officeDocument/2006/relationships/image" Target="media/image216.jpeg"/><Relationship Id="rId215" Type="http://schemas.openxmlformats.org/officeDocument/2006/relationships/image" Target="media/image215.jpeg"/><Relationship Id="rId214" Type="http://schemas.openxmlformats.org/officeDocument/2006/relationships/image" Target="media/image214.jpeg"/><Relationship Id="rId213" Type="http://schemas.openxmlformats.org/officeDocument/2006/relationships/image" Target="media/image213.jpeg"/><Relationship Id="rId212" Type="http://schemas.openxmlformats.org/officeDocument/2006/relationships/image" Target="media/image212.jpeg"/><Relationship Id="rId211" Type="http://schemas.openxmlformats.org/officeDocument/2006/relationships/image" Target="media/image211.jpeg"/><Relationship Id="rId210" Type="http://schemas.openxmlformats.org/officeDocument/2006/relationships/image" Target="media/image210.jpeg"/><Relationship Id="rId21" Type="http://schemas.openxmlformats.org/officeDocument/2006/relationships/image" Target="media/image21.jpeg"/><Relationship Id="rId209" Type="http://schemas.openxmlformats.org/officeDocument/2006/relationships/image" Target="media/image209.jpeg"/><Relationship Id="rId208" Type="http://schemas.openxmlformats.org/officeDocument/2006/relationships/image" Target="media/image208.jpeg"/><Relationship Id="rId207" Type="http://schemas.openxmlformats.org/officeDocument/2006/relationships/image" Target="media/image207.jpeg"/><Relationship Id="rId206" Type="http://schemas.openxmlformats.org/officeDocument/2006/relationships/image" Target="media/image206.jpeg"/><Relationship Id="rId205" Type="http://schemas.openxmlformats.org/officeDocument/2006/relationships/image" Target="media/image205.jpeg"/><Relationship Id="rId204" Type="http://schemas.openxmlformats.org/officeDocument/2006/relationships/image" Target="media/image204.jpeg"/><Relationship Id="rId203" Type="http://schemas.openxmlformats.org/officeDocument/2006/relationships/image" Target="media/image203.jpeg"/><Relationship Id="rId202" Type="http://schemas.openxmlformats.org/officeDocument/2006/relationships/image" Target="media/image202.jpeg"/><Relationship Id="rId201" Type="http://schemas.openxmlformats.org/officeDocument/2006/relationships/image" Target="media/image201.jpeg"/><Relationship Id="rId200" Type="http://schemas.openxmlformats.org/officeDocument/2006/relationships/image" Target="media/image200.jpeg"/><Relationship Id="rId20" Type="http://schemas.openxmlformats.org/officeDocument/2006/relationships/image" Target="media/image20.jpeg"/><Relationship Id="rId2" Type="http://schemas.openxmlformats.org/officeDocument/2006/relationships/image" Target="NULL" TargetMode="External"/><Relationship Id="rId199" Type="http://schemas.openxmlformats.org/officeDocument/2006/relationships/image" Target="media/image199.jpeg"/><Relationship Id="rId198" Type="http://schemas.openxmlformats.org/officeDocument/2006/relationships/image" Target="media/image198.webp"/><Relationship Id="rId197" Type="http://schemas.openxmlformats.org/officeDocument/2006/relationships/image" Target="media/image197.jpeg"/><Relationship Id="rId196" Type="http://schemas.openxmlformats.org/officeDocument/2006/relationships/image" Target="media/image196.webp"/><Relationship Id="rId195" Type="http://schemas.openxmlformats.org/officeDocument/2006/relationships/image" Target="media/image195.webp"/><Relationship Id="rId194" Type="http://schemas.openxmlformats.org/officeDocument/2006/relationships/image" Target="media/image194.jpeg"/><Relationship Id="rId193" Type="http://schemas.openxmlformats.org/officeDocument/2006/relationships/image" Target="media/image193.jpeg"/><Relationship Id="rId192" Type="http://schemas.openxmlformats.org/officeDocument/2006/relationships/image" Target="media/image192.jpeg"/><Relationship Id="rId191" Type="http://schemas.openxmlformats.org/officeDocument/2006/relationships/image" Target="media/image191.jpeg"/><Relationship Id="rId190" Type="http://schemas.openxmlformats.org/officeDocument/2006/relationships/image" Target="media/image190.webp"/><Relationship Id="rId19" Type="http://schemas.openxmlformats.org/officeDocument/2006/relationships/image" Target="media/image19.jpeg"/><Relationship Id="rId189" Type="http://schemas.openxmlformats.org/officeDocument/2006/relationships/image" Target="media/image189.jpeg"/><Relationship Id="rId188" Type="http://schemas.openxmlformats.org/officeDocument/2006/relationships/image" Target="media/image188.jpeg"/><Relationship Id="rId187" Type="http://schemas.openxmlformats.org/officeDocument/2006/relationships/image" Target="media/image187.jpeg"/><Relationship Id="rId186" Type="http://schemas.openxmlformats.org/officeDocument/2006/relationships/image" Target="media/image186.webp"/><Relationship Id="rId185" Type="http://schemas.openxmlformats.org/officeDocument/2006/relationships/image" Target="media/image185.jpeg"/><Relationship Id="rId184" Type="http://schemas.openxmlformats.org/officeDocument/2006/relationships/image" Target="media/image184.webp"/><Relationship Id="rId183" Type="http://schemas.openxmlformats.org/officeDocument/2006/relationships/image" Target="media/image183.webp"/><Relationship Id="rId182" Type="http://schemas.openxmlformats.org/officeDocument/2006/relationships/image" Target="media/image182.jpeg"/><Relationship Id="rId181" Type="http://schemas.openxmlformats.org/officeDocument/2006/relationships/image" Target="media/image181.webp"/><Relationship Id="rId180" Type="http://schemas.openxmlformats.org/officeDocument/2006/relationships/image" Target="media/image180.jpeg"/><Relationship Id="rId18" Type="http://schemas.openxmlformats.org/officeDocument/2006/relationships/image" Target="media/image18.jpeg"/><Relationship Id="rId179" Type="http://schemas.openxmlformats.org/officeDocument/2006/relationships/image" Target="media/image179.jpeg"/><Relationship Id="rId178" Type="http://schemas.openxmlformats.org/officeDocument/2006/relationships/image" Target="media/image178.webp"/><Relationship Id="rId177" Type="http://schemas.openxmlformats.org/officeDocument/2006/relationships/image" Target="media/image177.webp"/><Relationship Id="rId176" Type="http://schemas.openxmlformats.org/officeDocument/2006/relationships/image" Target="media/image176.webp"/><Relationship Id="rId175" Type="http://schemas.openxmlformats.org/officeDocument/2006/relationships/image" Target="media/image175.webp"/><Relationship Id="rId174" Type="http://schemas.openxmlformats.org/officeDocument/2006/relationships/image" Target="media/image174.webp"/><Relationship Id="rId173" Type="http://schemas.openxmlformats.org/officeDocument/2006/relationships/image" Target="media/image173.webp"/><Relationship Id="rId172" Type="http://schemas.openxmlformats.org/officeDocument/2006/relationships/image" Target="media/image172.webp"/><Relationship Id="rId171" Type="http://schemas.openxmlformats.org/officeDocument/2006/relationships/image" Target="media/image171.jpeg"/><Relationship Id="rId170" Type="http://schemas.openxmlformats.org/officeDocument/2006/relationships/image" Target="media/image170.jpeg"/><Relationship Id="rId17" Type="http://schemas.openxmlformats.org/officeDocument/2006/relationships/image" Target="media/image17.jpeg"/><Relationship Id="rId169" Type="http://schemas.openxmlformats.org/officeDocument/2006/relationships/image" Target="media/image169.jpeg"/><Relationship Id="rId168" Type="http://schemas.openxmlformats.org/officeDocument/2006/relationships/image" Target="media/image168.jpeg"/><Relationship Id="rId167" Type="http://schemas.openxmlformats.org/officeDocument/2006/relationships/image" Target="media/image167.jpeg"/><Relationship Id="rId166" Type="http://schemas.openxmlformats.org/officeDocument/2006/relationships/image" Target="media/image166.webp"/><Relationship Id="rId165" Type="http://schemas.openxmlformats.org/officeDocument/2006/relationships/image" Target="media/image165.jpeg"/><Relationship Id="rId164" Type="http://schemas.openxmlformats.org/officeDocument/2006/relationships/image" Target="media/image164.jpeg"/><Relationship Id="rId163" Type="http://schemas.openxmlformats.org/officeDocument/2006/relationships/image" Target="media/image163.jpeg"/><Relationship Id="rId162" Type="http://schemas.openxmlformats.org/officeDocument/2006/relationships/image" Target="media/image162.jpeg"/><Relationship Id="rId161" Type="http://schemas.openxmlformats.org/officeDocument/2006/relationships/image" Target="media/image161.jpeg"/><Relationship Id="rId160" Type="http://schemas.openxmlformats.org/officeDocument/2006/relationships/image" Target="media/image160.jpeg"/><Relationship Id="rId16" Type="http://schemas.openxmlformats.org/officeDocument/2006/relationships/image" Target="media/image16.jpeg"/><Relationship Id="rId159" Type="http://schemas.openxmlformats.org/officeDocument/2006/relationships/image" Target="media/image159.jpeg"/><Relationship Id="rId158" Type="http://schemas.openxmlformats.org/officeDocument/2006/relationships/image" Target="media/image158.jpeg"/><Relationship Id="rId157" Type="http://schemas.openxmlformats.org/officeDocument/2006/relationships/image" Target="media/image157.jpeg"/><Relationship Id="rId156" Type="http://schemas.openxmlformats.org/officeDocument/2006/relationships/image" Target="media/image156.jpeg"/><Relationship Id="rId155" Type="http://schemas.openxmlformats.org/officeDocument/2006/relationships/image" Target="media/image155.jpeg"/><Relationship Id="rId154" Type="http://schemas.openxmlformats.org/officeDocument/2006/relationships/image" Target="media/image154.webp"/><Relationship Id="rId153" Type="http://schemas.openxmlformats.org/officeDocument/2006/relationships/image" Target="media/image153.jpeg"/><Relationship Id="rId152" Type="http://schemas.openxmlformats.org/officeDocument/2006/relationships/image" Target="media/image152.jpeg"/><Relationship Id="rId151" Type="http://schemas.openxmlformats.org/officeDocument/2006/relationships/image" Target="media/image151.jpeg"/><Relationship Id="rId150" Type="http://schemas.openxmlformats.org/officeDocument/2006/relationships/image" Target="media/image150.webp"/><Relationship Id="rId15" Type="http://schemas.openxmlformats.org/officeDocument/2006/relationships/image" Target="media/image15.jpeg"/><Relationship Id="rId149" Type="http://schemas.openxmlformats.org/officeDocument/2006/relationships/image" Target="media/image149.jpeg"/><Relationship Id="rId148" Type="http://schemas.openxmlformats.org/officeDocument/2006/relationships/image" Target="media/image148.jpeg"/><Relationship Id="rId147" Type="http://schemas.openxmlformats.org/officeDocument/2006/relationships/image" Target="media/image147.jpeg"/><Relationship Id="rId146" Type="http://schemas.openxmlformats.org/officeDocument/2006/relationships/image" Target="media/image146.jpeg"/><Relationship Id="rId145" Type="http://schemas.openxmlformats.org/officeDocument/2006/relationships/image" Target="media/image145.jpeg"/><Relationship Id="rId144" Type="http://schemas.openxmlformats.org/officeDocument/2006/relationships/image" Target="media/image144.jpeg"/><Relationship Id="rId143" Type="http://schemas.openxmlformats.org/officeDocument/2006/relationships/image" Target="media/image143.jpeg"/><Relationship Id="rId142" Type="http://schemas.openxmlformats.org/officeDocument/2006/relationships/image" Target="media/image142.jpeg"/><Relationship Id="rId141" Type="http://schemas.openxmlformats.org/officeDocument/2006/relationships/image" Target="media/image141.jpeg"/><Relationship Id="rId140" Type="http://schemas.openxmlformats.org/officeDocument/2006/relationships/image" Target="media/image140.jpeg"/><Relationship Id="rId14" Type="http://schemas.openxmlformats.org/officeDocument/2006/relationships/image" Target="media/image14.jpeg"/><Relationship Id="rId139" Type="http://schemas.openxmlformats.org/officeDocument/2006/relationships/image" Target="media/image139.jpeg"/><Relationship Id="rId138" Type="http://schemas.openxmlformats.org/officeDocument/2006/relationships/image" Target="media/image138.webp"/><Relationship Id="rId137" Type="http://schemas.openxmlformats.org/officeDocument/2006/relationships/image" Target="media/image137.jpeg"/><Relationship Id="rId136" Type="http://schemas.openxmlformats.org/officeDocument/2006/relationships/image" Target="media/image136.png"/><Relationship Id="rId135" Type="http://schemas.openxmlformats.org/officeDocument/2006/relationships/image" Target="media/image135.webp"/><Relationship Id="rId134" Type="http://schemas.openxmlformats.org/officeDocument/2006/relationships/image" Target="media/image134.jpeg"/><Relationship Id="rId133" Type="http://schemas.openxmlformats.org/officeDocument/2006/relationships/image" Target="media/image133.jpeg"/><Relationship Id="rId132" Type="http://schemas.openxmlformats.org/officeDocument/2006/relationships/image" Target="media/image132.jpeg"/><Relationship Id="rId131" Type="http://schemas.openxmlformats.org/officeDocument/2006/relationships/image" Target="media/image131.jpeg"/><Relationship Id="rId130" Type="http://schemas.openxmlformats.org/officeDocument/2006/relationships/image" Target="media/image130.jpeg"/><Relationship Id="rId13" Type="http://schemas.openxmlformats.org/officeDocument/2006/relationships/image" Target="media/image13.jpeg"/><Relationship Id="rId129" Type="http://schemas.openxmlformats.org/officeDocument/2006/relationships/image" Target="media/image129.jpeg"/><Relationship Id="rId128" Type="http://schemas.openxmlformats.org/officeDocument/2006/relationships/image" Target="media/image128.jpeg"/><Relationship Id="rId127" Type="http://schemas.openxmlformats.org/officeDocument/2006/relationships/image" Target="media/image127.jpeg"/><Relationship Id="rId126" Type="http://schemas.openxmlformats.org/officeDocument/2006/relationships/image" Target="media/image126.webp"/><Relationship Id="rId125" Type="http://schemas.openxmlformats.org/officeDocument/2006/relationships/image" Target="media/image125.jpeg"/><Relationship Id="rId124" Type="http://schemas.openxmlformats.org/officeDocument/2006/relationships/image" Target="media/image124.jpeg"/><Relationship Id="rId123" Type="http://schemas.openxmlformats.org/officeDocument/2006/relationships/image" Target="media/image123.jpeg"/><Relationship Id="rId122" Type="http://schemas.openxmlformats.org/officeDocument/2006/relationships/image" Target="media/image122.jpeg"/><Relationship Id="rId121" Type="http://schemas.openxmlformats.org/officeDocument/2006/relationships/image" Target="media/image121.jpeg"/><Relationship Id="rId120" Type="http://schemas.openxmlformats.org/officeDocument/2006/relationships/image" Target="media/image120.jpeg"/><Relationship Id="rId12" Type="http://schemas.openxmlformats.org/officeDocument/2006/relationships/image" Target="media/image12.jpeg"/><Relationship Id="rId119" Type="http://schemas.openxmlformats.org/officeDocument/2006/relationships/image" Target="media/image119.jpeg"/><Relationship Id="rId118" Type="http://schemas.openxmlformats.org/officeDocument/2006/relationships/image" Target="media/image118.jpeg"/><Relationship Id="rId117" Type="http://schemas.openxmlformats.org/officeDocument/2006/relationships/image" Target="media/image117.jpeg"/><Relationship Id="rId116" Type="http://schemas.openxmlformats.org/officeDocument/2006/relationships/image" Target="media/image116.jpeg"/><Relationship Id="rId115" Type="http://schemas.openxmlformats.org/officeDocument/2006/relationships/image" Target="media/image115.jpeg"/><Relationship Id="rId114" Type="http://schemas.openxmlformats.org/officeDocument/2006/relationships/image" Target="media/image114.jpeg"/><Relationship Id="rId113" Type="http://schemas.openxmlformats.org/officeDocument/2006/relationships/image" Target="media/image113.png"/><Relationship Id="rId112" Type="http://schemas.openxmlformats.org/officeDocument/2006/relationships/image" Target="media/image112.jpeg"/><Relationship Id="rId111" Type="http://schemas.openxmlformats.org/officeDocument/2006/relationships/image" Target="media/image111.jpeg"/><Relationship Id="rId110" Type="http://schemas.openxmlformats.org/officeDocument/2006/relationships/image" Target="media/image110.png"/><Relationship Id="rId11" Type="http://schemas.openxmlformats.org/officeDocument/2006/relationships/image" Target="media/image11.jpeg"/><Relationship Id="rId109" Type="http://schemas.openxmlformats.org/officeDocument/2006/relationships/image" Target="media/image109.png"/><Relationship Id="rId108" Type="http://schemas.openxmlformats.org/officeDocument/2006/relationships/image" Target="media/image108.png"/><Relationship Id="rId107" Type="http://schemas.openxmlformats.org/officeDocument/2006/relationships/image" Target="media/image107.png"/><Relationship Id="rId106" Type="http://schemas.openxmlformats.org/officeDocument/2006/relationships/image" Target="media/image106.png"/><Relationship Id="rId105" Type="http://schemas.openxmlformats.org/officeDocument/2006/relationships/image" Target="media/image105.png"/><Relationship Id="rId104" Type="http://schemas.openxmlformats.org/officeDocument/2006/relationships/image" Target="media/image104.png"/><Relationship Id="rId103" Type="http://schemas.openxmlformats.org/officeDocument/2006/relationships/image" Target="media/image103.png"/><Relationship Id="rId102" Type="http://schemas.openxmlformats.org/officeDocument/2006/relationships/image" Target="media/image102.png"/><Relationship Id="rId101" Type="http://schemas.openxmlformats.org/officeDocument/2006/relationships/image" Target="media/image101.png"/><Relationship Id="rId100" Type="http://schemas.openxmlformats.org/officeDocument/2006/relationships/image" Target="media/image100.png"/><Relationship Id="rId10" Type="http://schemas.openxmlformats.org/officeDocument/2006/relationships/image" Target="media/image10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www.wps.cn/officeDocument/2020/cellImage" Target="cellimag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123825</xdr:colOff>
      <xdr:row>3</xdr:row>
      <xdr:rowOff>62230</xdr:rowOff>
    </xdr:from>
    <xdr:to>
      <xdr:col>10</xdr:col>
      <xdr:colOff>172720</xdr:colOff>
      <xdr:row>12</xdr:row>
      <xdr:rowOff>142240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7505" y="748030"/>
          <a:ext cx="3350895" cy="9582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264160</xdr:colOff>
      <xdr:row>0</xdr:row>
      <xdr:rowOff>553085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037080" cy="553085"/>
        </a:xfrm>
        <a:prstGeom prst="rect">
          <a:avLst/>
        </a:prstGeom>
        <a:noFill/>
        <a:ln w="9525">
          <a:noFill/>
        </a:ln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233680</xdr:colOff>
      <xdr:row>0</xdr:row>
      <xdr:rowOff>553085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006600" cy="553085"/>
        </a:xfrm>
        <a:prstGeom prst="rect">
          <a:avLst/>
        </a:prstGeom>
        <a:noFill/>
        <a:ln w="9525">
          <a:noFill/>
        </a:ln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1005840</xdr:colOff>
      <xdr:row>0</xdr:row>
      <xdr:rowOff>553085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006600" cy="553085"/>
        </a:xfrm>
        <a:prstGeom prst="rect">
          <a:avLst/>
        </a:prstGeom>
        <a:noFill/>
        <a:ln w="9525">
          <a:noFill/>
        </a:ln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970280</xdr:colOff>
      <xdr:row>0</xdr:row>
      <xdr:rowOff>553085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037080" cy="553085"/>
        </a:xfrm>
        <a:prstGeom prst="rect">
          <a:avLst/>
        </a:prstGeom>
        <a:noFill/>
        <a:ln w="9525">
          <a:noFill/>
        </a:ln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595630</xdr:colOff>
      <xdr:row>0</xdr:row>
      <xdr:rowOff>553085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92630" cy="553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236220</xdr:colOff>
      <xdr:row>0</xdr:row>
      <xdr:rowOff>553085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90090" cy="553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821690</xdr:colOff>
      <xdr:row>0</xdr:row>
      <xdr:rowOff>553085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056130" cy="553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744855</xdr:colOff>
      <xdr:row>0</xdr:row>
      <xdr:rowOff>553085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94535" cy="553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xingtu.cn/ad/creator/author-homepage/douyin-video/6808450102416375815?market_track_id=DN5LLR9P9Q9B1MGJYRAO&amp;search_session_id=7506424596179763254&amp;video_type=2&amp;_route_from=from_page%3DMarket%26search_session_id%3D7506424596179763254%26is_for_order%3D1%26market_track_id%3DDN5LLR9P9Q9B1MGJYRAO%26platform_source%3D1%26key%3D%25E8%25B0%25A2%25E6%25BD%2587%25E7%25BE%25BDx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8" Type="http://schemas.openxmlformats.org/officeDocument/2006/relationships/hyperlink" Target="https://www.xingtu.cn/ad/creator/author-homepage/douyin-video/6805457493347549198?market_track_id=ABWG93TWKLXV69FMO8CQ&amp;search_session_id=7506424543515459638&amp;video_type=2&amp;_route_from=from_page%3DMarket%26search_session_id%3D7506424543515459638%26is_for_order%3D1%26market_track_id%3DABWG93TWKLXV69FMO8CQ%26platform_source%3D1%26key%3D%25E8%25B5%259B%25E7%25BD%2597%25E7%259A%2584%25E5%25AE%259D%25E8%25B4%259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7" Type="http://schemas.openxmlformats.org/officeDocument/2006/relationships/hyperlink" Target="https://www.xingtu.cn/ad/creator/author-homepage/douyin-video/6733529818639368206?market_track_id=WRTIL1B1HTNDE90QY48O&amp;search_session_id=7506424351446384681&amp;video_type=2&amp;_route_from=from_page%3DMarket%26search_session_id%3D7506424351446384681%26is_for_order%3D1%26market_track_id%3DWRTIL1B1HTNDE90QY48O%26platform_source%3D1%26key%3D%25E6%2599%25A8%25E6%2599%2593%25E4%25B9%258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6" Type="http://schemas.openxmlformats.org/officeDocument/2006/relationships/hyperlink" Target="https://www.xingtu.cn/ad/creator/author-homepage/douyin-video/6602513255774552072?market_track_id=PTF8N8NPVNQT7WK3HW8Y&amp;search_session_id=7506424333159333907&amp;video_type=2&amp;_route_from=from_page%3DMarket%26search_session_id%3D7506424333159333907%26is_for_order%3D1%26market_track_id%3DPTF8N8NPVNQT7WK3HW8Y%26platform_source%3D1%26key%3D%25E4%25B8%2589%25E5%258D%2583%25E4%25BC%2581%25E9%25B9%258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5" Type="http://schemas.openxmlformats.org/officeDocument/2006/relationships/hyperlink" Target="https://www.xingtu.cn/ad/creator/author-homepage/douyin-video/7313479684807720997?market_track_id=ALH7D0J6JFUEFDK6KAID&amp;search_session_id=7506424265248751679&amp;video_type=2&amp;_route_from=from_page%3DMarket%26search_session_id%3D7506424265248751679%26is_for_order%3D1%26market_track_id%3DALH7D0J6JFUEFDK6KAID%26platform_source%3D1%26key%3D%25E4%25B8%2580%25E4%25B8%25AA%25E5%25B9%25BD%25E7%2581%25B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4" Type="http://schemas.openxmlformats.org/officeDocument/2006/relationships/hyperlink" Target="https://www.xingtu.cn/ad/creator/author-homepage/douyin-video/6843212354792980493?market_track_id=RG69PPQ1KDPGXJYV1UTS&amp;search_session_id=7506421678910603318&amp;video_type=2&amp;_route_from=from_page%3DMarket%26search_session_id%3D7506421678910603318%26is_for_order%3D1%26market_track_id%3DRG69PPQ1KDPGXJYV1UTS%26platform_source%3D1%26key%3D%25E4%25B9%259D%25E4%25B9%259D%25E6%2588%2591%25E5%2595%258A-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3" Type="http://schemas.openxmlformats.org/officeDocument/2006/relationships/hyperlink" Target="https://www.xingtu.cn/ad/creator/author-homepage/douyin-video/6818363824530259981?market_track_id=GAK8PLETEK3HVV75L1IZ&amp;search_session_id=7506421950762696715&amp;video_type=2&amp;_route_from=from_page%3DMarket%26search_session_id%3D7506421950762696715%26is_for_order%3D1%26market_track_id%3DGAK8PLETEK3HVV75L1IZ%26platform_source%3D1%26key%3D%25E4%25BE%25AF%25E5%258D%259A_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2" Type="http://schemas.openxmlformats.org/officeDocument/2006/relationships/hyperlink" Target="https://www.xingtu.cn/ad/creator/author-homepage/douyin-video/6765376911481765895?market_track_id=1KKSMRVM7CQC1GZEHIJS&amp;search_session_id=7506421245673291830&amp;video_type=2&amp;_route_from=from_page%3DMarket%26search_session_id%3D7506421245673291830%26is_for_order%3D1%26market_track_id%3D1KKSMRVM7CQC1GZEHIJS%26platform_source%3D1%26key%3D%25E6%2588%2591%25E6%2598%25AF%25E5%25B0%258F%25E7%25A8%258B%25E5%2590%258C%25E5%25AD%25A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1" Type="http://schemas.openxmlformats.org/officeDocument/2006/relationships/hyperlink" Target="https://www.xingtu.cn/ad/creator/author-homepage/douyin-video/7180709870071447609?market_track_id=PIEB08Z2JMFWPHSRFLIW&amp;search_session_id=7506421047202578443&amp;video_type=2&amp;_route_from=from_page%3DMarket%26search_session_id%3D7506421047202578443%26is_for_order%3D1%26market_track_id%3DPIEB08Z2JMFWPHSRFLIW%26platform_source%3D1%26key%3D%25E5%25BC%25A0%25E8%258B%25A5%25E5%25A5%25B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0" Type="http://schemas.openxmlformats.org/officeDocument/2006/relationships/hyperlink" Target="https://www.xingtu.cn/ad/creator/author-homepage/douyin-video/6629660072450457603?market_track_id=JME3Y2ESKQDD9EPJYTQN&amp;search_session_id=7506420419478552587&amp;video_type=2&amp;_route_from=from_page%3DMarket%26search_session_id%3D7506420419478552587%26is_for_order%3D1%26market_track_id%3DJME3Y2ESKQDD9EPJYTQN%26platform_source%3D1%26key%3D%25E5%25BC%25A0%25E4%25BB%2580%25E4%25BB%258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9" Type="http://schemas.openxmlformats.org/officeDocument/2006/relationships/hyperlink" Target="https://v.douyin.com/N9wSKAr/" TargetMode="External"/><Relationship Id="rId89" Type="http://schemas.openxmlformats.org/officeDocument/2006/relationships/hyperlink" Target="https://www.xingtu.cn/ad/creator/author-homepage/douyin-video/7060481079546740749?market_track_id=2WEXY9CC3S5R884QCM1F&amp;search_session_id=7506420928160284711&amp;video_type=2&amp;_route_from=from_page%3DMarket%26search_session_id%3D7506420928160284711%26is_for_order%3D1%26market_track_id%3D2WEXY9CC3S5R884QCM1F%26platform_source%3D1%26key%3D%25E9%2587%2591%25E9%2599%25B5%25E5%25A5%2587%25E6%2580%25AA%25E7%259A%2584%25E7%2583%25A7%25E9%25A5%25B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8" Type="http://schemas.openxmlformats.org/officeDocument/2006/relationships/hyperlink" Target="https://www.xingtu.cn/ad/creator/author-homepage/douyin-video/6870159990577954824?market_track_id=T8BAMZBOBD6Z18OE3R93&amp;search_session_id=7506431138102444051&amp;video_type=2&amp;_route_from=from_page%3DMarket%26search_session_id%3D7506431138102444051%26is_for_order%3D1%26market_track_id%3DT8BAMZBOBD6Z18OE3R93%26platform_source%3D1%26key%3D%25E5%25A6%258D%25E7%2594%2584sam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7" Type="http://schemas.openxmlformats.org/officeDocument/2006/relationships/hyperlink" Target="https://www.xingtu.cn/ad/creator/author-homepage/douyin-video/7488959372198936602?market_track_id=VWMFFQNDTW0BCBDHKNN4&amp;search_session_id=7506431099029028876&amp;video_type=2&amp;_route_from=from_page%3DMarket%26search_session_id%3D7506431099029028876%26is_for_order%3D1%26market_track_id%3DVWMFFQNDTW0BCBDHKNN4%26platform_source%3D1%26key%3D%25E5%25B0%258F%25E8%2592%258B%25E5%2590%258C%25E5%25AD%25A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6" Type="http://schemas.openxmlformats.org/officeDocument/2006/relationships/hyperlink" Target="https://www.xingtu.cn/ad/creator/author-homepage/douyin-video/6870161289092530183?market_track_id=QPV4PC1JHVHA8GSUK8Z0&amp;search_session_id=7506430889400893459&amp;video_type=2&amp;_route_from=from_page%3DMarket%26search_session_id%3D7506430889400893459%26is_for_order%3D1%26market_track_id%3DQPV4PC1JHVHA8GSUK8Z0%26platform_source%3D1%26key%3D%25E6%2595%25A2%25E6%2595%25A2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5" Type="http://schemas.openxmlformats.org/officeDocument/2006/relationships/hyperlink" Target="https://www.xingtu.cn/ad/creator/author-homepage/douyin-video/6611303266019966990?market_track_id=YZBLXF6ASWYQTM5LXYSG&amp;search_session_id=7506430525411033127&amp;video_type=2&amp;_route_from=from_page%3DMarket%26search_session_id%3D7506430525411033127%26is_for_order%3D1%26market_track_id%3DYZBLXF6ASWYQTM5LXYSG%26platform_source%3D1%26key%3D%25E5%25B0%258F%25E5%259B%259B%25E5%259B%259B%25F0%259F%258D%2592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4" Type="http://schemas.openxmlformats.org/officeDocument/2006/relationships/hyperlink" Target="https://www.xingtu.cn/ad/creator/author-homepage/douyin-video/6870166999796809741?market_track_id=P73HQ4QJ099QMC8KICTS&amp;search_session_id=7506430366560682038&amp;video_type=2&amp;_route_from=from_page%3DMarket%26search_session_id%3D7506430366560682038%26is_for_order%3D1%26market_track_id%3DP73HQ4QJ099QMC8KICTS%26platform_source%3D1%26key%3D%25E8%258E%25AB%25E5%25BE%2597%25E6%2584%259F%25E6%2583%2585%25E7%259A%2584%25E5%25B0%258F%25E8%2591%259B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3" Type="http://schemas.openxmlformats.org/officeDocument/2006/relationships/hyperlink" Target="https://www.xingtu.cn/ad/creator/author-homepage/douyin-video/6791920181795880967?market_track_id=IM3U27N5TPWIQ7CVV1N0&amp;search_session_id=7506429437123608587&amp;video_type=2&amp;_route_from=from_page%3DMarket%26search_session_id%3D7506429437123608587%26is_for_order%3D1%26market_track_id%3DIM3U27N5TPWIQ7CVV1N0%26platform_source%3D1%26key%3D%25E6%2598%25AF%25E8%2585%25BF%25E8%2585%25BF%25E8%2580%25B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2" Type="http://schemas.openxmlformats.org/officeDocument/2006/relationships/hyperlink" Target="https://www.xingtu.cn/ad/creator/author-homepage/douyin-video/6918092611571941389?market_track_id=O3DRWQMXZTJK4BBZ0EKJ&amp;search_session_id=7506429452747112460&amp;video_type=2&amp;_route_from=from_page%3DMarket%26search_session_id%3D7506429452747112460%26is_for_order%3D1%26market_track_id%3DO3DRWQMXZTJK4BBZ0EKJ%26platform_source%3D1%26key%3D%25E6%25A2%25A6%25E8%25BD%25A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1" Type="http://schemas.openxmlformats.org/officeDocument/2006/relationships/hyperlink" Target="https://www.xingtu.cn/ad/creator/author-homepage/douyin-video/6596679555342139396?market_track_id=BT0EEIGVJVDIVEW41ZGX&amp;search_session_id=7506429136803135507&amp;video_type=2&amp;_route_from=from_page%3DMarket%26search_session_id%3D7506429136803135507%26is_for_order%3D1%26market_track_id%3DBT0EEIGVJVDIVEW41ZGX%26platform_source%3D1%26key%3D%25E7%258E%258B%25E6%2583%2585%25E6%25B0%25B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0" Type="http://schemas.openxmlformats.org/officeDocument/2006/relationships/hyperlink" Target="https://www.xingtu.cn/ad/creator/author-homepage/douyin-video/6734527767246798860?market_track_id=WKVXPSL4IKRQJNQ4NM5M&amp;search_session_id=7506429136802496531&amp;video_type=2&amp;_route_from=from_page%3DMarket%26search_session_id%3D7506429136802496531%26is_for_order%3D1%26market_track_id%3DWKVXPSL4IKRQJNQ4NM5M%26platform_source%3D1%26key%3D%25E9%259B%25AA%25E8%2595%258A%25E5%2591%2580%25EF%25BC%258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8" Type="http://schemas.openxmlformats.org/officeDocument/2006/relationships/hyperlink" Target="https://v.douyin.com/8bbdWJN/" TargetMode="External"/><Relationship Id="rId79" Type="http://schemas.openxmlformats.org/officeDocument/2006/relationships/hyperlink" Target="https://www.xingtu.cn/ad/creator/author-homepage/douyin-video/6629659903533252612?market_track_id=49QF5IG7N77EGGQ6BGXL&amp;search_session_id=7506428888890212371&amp;video_type=2&amp;_route_from=from_page%3DMarket%26search_session_id%3D7506428888890212371%26is_for_order%3D1%26market_track_id%3D49QF5IG7N77EGGQ6BGXL%26platform_source%3D1%26key%3D%25E5%25A4%25A7%25E4%25BD%25AC%25E7%2594%259CGiovann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8" Type="http://schemas.openxmlformats.org/officeDocument/2006/relationships/hyperlink" Target="https://www.xingtu.cn/ad/creator/author-homepage/douyin-video/6678504237074219021?market_track_id=D13CLSKP8FWFDVFPETW1&amp;search_session_id=7506418842764115980&amp;video_type=2&amp;_route_from=from_page%3DMarket%26search_session_id%3D7506418842764115980%26is_for_order%3D1%26market_track_id%3DD13CLSKP8FWFDVFPETW1%26platform_source%3D1%26key%3D%25E6%25AF%2594%25E6%25A0%25BC%25E8%25B4%25B9%25E8%25A5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7" Type="http://schemas.openxmlformats.org/officeDocument/2006/relationships/hyperlink" Target="https://www.xingtu.cn/ad/creator/author-homepage/douyin-video/6846195326383030286?market_track_id=FOAXG3JNKY28QCQJUMNJ&amp;search_session_id=7506419512900763660&amp;video_type=2&amp;_route_from=from_page%3DMarket%26search_session_id%3D7506419512900763660%26is_for_order%3D1%26market_track_id%3DFOAXG3JNKY28QCQJUMNJ%26platform_source%3D1%26key%3D%25E8%25BF%259E%25E8%259C%259C.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6" Type="http://schemas.openxmlformats.org/officeDocument/2006/relationships/hyperlink" Target="https://www.xingtu.cn/ad/creator/author-homepage/douyin-video/6906468704179978253?market_track_id=PF8ZCBKZ0WM963G1RPPE&amp;search_session_id=7506418652669968420&amp;video_type=2&amp;_route_from=from_page%3DMarket%26search_session_id%3D7506418652669968420%26is_for_order%3D1%26market_track_id%3DPF8ZCBKZ0WM963G1RPPE%26platform_source%3D1%26key%3D%25E8%2581%25AA%25E4%25BB%259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5" Type="http://schemas.openxmlformats.org/officeDocument/2006/relationships/hyperlink" Target="https://www.xingtu.cn/ad/creator/author-homepage/douyin-video/7260488513212710970?market_track_id=3V43JEXVIF8XB9KJH909&amp;search_session_id=7506416010629988393&amp;video_type=2&amp;_route_from=from_page%3DMarket%26search_session_id%3D7506416010629988393%26is_for_order%3D1%26market_track_id%3D3V43JEXVIF8XB9KJH909%26platform_source%3D1%26key%3D%25E5%25B0%258F%25E5%25B9%25B4Nian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4" Type="http://schemas.openxmlformats.org/officeDocument/2006/relationships/hyperlink" Target="https://www.xingtu.cn/ad/creator/author-homepage/douyin-video/6910389796934254599?market_track_id=ZAKP6TWX3Z0B093LXPGP&amp;search_session_id=7506415352033706038&amp;video_type=2&amp;_route_from=from_page%3DMarket%26search_session_id%3D7506415352033706038%26is_for_order%3D1%26market_track_id%3DZAKP6TWX3Z0B093LXPGP%26platform_source%3D1%26key%3D%25E9%25B9%25BF%25E9%2587%258C%25E7%259C%259F%25E8%258C%2597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" TargetMode="External"/><Relationship Id="rId73" Type="http://schemas.openxmlformats.org/officeDocument/2006/relationships/hyperlink" Target="https://www.xingtu.cn/ad/creator/author-homepage/douyin-video/6783864693632008200?market_track_id=DX2XFJA2VHND2WDXVECP&amp;search_session_id=7506418399556894774&amp;video_type=2&amp;_route_from=from_page%3DMarket%26search_session_id%3D7506418399556894774%26is_for_order%3D1%26market_track_id%3DDX2XFJA2VHND2WDXVECP%26platform_source%3D1%26key%3DCn%2B%25E8%2584%25B8%25E6%2589%258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2" Type="http://schemas.openxmlformats.org/officeDocument/2006/relationships/hyperlink" Target="https://www.xingtu.cn/ad/creator/author-homepage/douyin-video/6855307372995280896?market_track_id=0U7XA97WQ7FAZ0HB1OQJ&amp;search_session_id=7506419289869107212&amp;video_type=2&amp;_route_from=from_page%3DMarket%26search_session_id%3D7506419289869107212%26is_for_order%3D1%26market_track_id%3D0U7XA97WQ7FAZ0HB1OQJ%26platform_source%3D1%26key%3D%25E8%2592%258B%25E4%25B8%2580%25E4%25BA%25BF%25F0%259F%259A%2597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1" Type="http://schemas.openxmlformats.org/officeDocument/2006/relationships/hyperlink" Target="https://www.xingtu.cn/ad/creator/author-homepage/douyin-video/6629725045386117128?market_track_id=SUU99W0ZLQ0TMB899JER&amp;search_session_id=7506419291269644299&amp;video_type=2&amp;_route_from=from_page%3DMarket%26search_session_id%3D7506419291269644299%26is_for_order%3D1%26market_track_id%3DSUU99W0ZLQ0TMB899JER%26platform_source%3D1%26key%3D%25E4%25B8%2581%25E5%2595%258A%25E5%258F%25AE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0" Type="http://schemas.openxmlformats.org/officeDocument/2006/relationships/hyperlink" Target="https://www.xingtu.cn/ad/creator/author-homepage/douyin-video/6629127176400666631?market_track_id=N70MFCTDKM9P7OANQPMW&amp;search_session_id=7506419022990000191&amp;video_type=2&amp;_route_from=from_page%3DMarket%26search_session_id%3D7506419022990000191%26is_for_order%3D1%26market_track_id%3DN70MFCTDKM9P7OANQPMW%26platform_source%3D1%26key%3D%25E5%25A4%258F77%25F0%259F%259F%25A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7" Type="http://schemas.openxmlformats.org/officeDocument/2006/relationships/hyperlink" Target="https://v.douyin.com/eCcKy1K/" TargetMode="External"/><Relationship Id="rId69" Type="http://schemas.openxmlformats.org/officeDocument/2006/relationships/hyperlink" Target="https://www.xingtu.cn/ad/creator/author-homepage/douyin-video/6949818439837941797?market_track_id=9OPR4JK5A7HVRUI77UJN&amp;search_session_id=7506418791321731126&amp;video_type=2&amp;_route_from=from_page%3DMarket%26search_session_id%3D7506418791321731126%26is_for_order%3D1%26market_track_id%3D9OPR4JK5A7HVRUI77UJN%26platform_source%3D1%26key%3D%25E6%259E%2581%25E9%2580%259F%25E9%25A9%25AC%25E5%258A%259Bpart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8" Type="http://schemas.openxmlformats.org/officeDocument/2006/relationships/hyperlink" Target="https://www.xingtu.cn/ad/creator/author-homepage/douyin-video/6810323760353116173?market_track_id=IA07VR1GJP47ACCZYL53&amp;search_session_id=7506418842764410892&amp;video_type=2&amp;_route_from=from_page%3DMarket%26search_session_id%3D7506418842764410892%26is_for_order%3D1%26market_track_id%3DIA07VR1GJP47ACCZYL53%26platform_source%3D1%26key%3D%25E6%259D%258E%25E4%25BA%258C%25E7%258B%2597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7" Type="http://schemas.openxmlformats.org/officeDocument/2006/relationships/hyperlink" Target="https://www.xingtu.cn/ad/creator/author-homepage/douyin-video/6862212139365433351?market_track_id=JXOUKGOXRY4JAFGRHUQG&amp;search_session_id=7506418242886713356&amp;video_type=2&amp;_route_from=from_page%3DMarket%26search_session_id%3D7506418242886713356%26is_for_order%3D1%26market_track_id%3DJXOUKGOXRY4JAFGRHUQG%26platform_source%3D1%26key%3D%25E9%259D%2596%25E9%259B%2585%25E6%25AC%25A7%25E5%25B7%25B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6" Type="http://schemas.openxmlformats.org/officeDocument/2006/relationships/hyperlink" Target="https://www.xingtu.cn/ad/creator/author-homepage/douyin-video/6740393506990194696?market_track_id=DRKK9SM8L3131BHUIM88&amp;search_session_id=7506417872022700043&amp;video_type=2&amp;_route_from=from_page%3DMarket%26search_session_id%3D7506417872022700043%26is_for_order%3D1%26market_track_id%3DDRKK9SM8L3131BHUIM88%26platform_source%3D1%26key%3D%25E8%2583%2596%25E5%2598%259F%25E5%2598%259F%25E7%259A%2584%25E5%2598%259F%25E5%2598%259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5" Type="http://schemas.openxmlformats.org/officeDocument/2006/relationships/hyperlink" Target="https://www.xingtu.cn/ad/creator/author-homepage/douyin-video/6972449205344272397?market_track_id=12F1X1FVTARAS8ZLYBSV&amp;search_session_id=7506417675443978303&amp;video_type=2&amp;_route_from=from_page%3DMarket%26search_session_id%3D7506417675443978303%26is_for_order%3D1%26market_track_id%3D12F1X1FVTARAS8ZLYBSV%26platform_source%3D1%26key%3D%25E5%25A4%25A7%25E9%25BB%2584h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4" Type="http://schemas.openxmlformats.org/officeDocument/2006/relationships/hyperlink" Target="https://www.xingtu.cn/ad/creator/author-homepage/douyin-video/6969058840033624100?market_track_id=HO4R075KN87AMKT91EZI&amp;search_session_id=7506417746180341771&amp;video_type=2&amp;_route_from=from_page%3DMarket%26search_session_id%3D7506417746180341771%26is_for_order%3D1%26market_track_id%3DHO4R075KN87AMKT91EZI%26platform_source%3D1%26key%3D%25E5%2591%25A8%25E4%25B8%2589%25E6%258B%25BE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3" Type="http://schemas.openxmlformats.org/officeDocument/2006/relationships/hyperlink" Target="https://www.xingtu.cn/ad/creator/author-homepage/douyin-video/7088976987129118750?market_track_id=PKJYMCMSCNCDLLT2NLC8&amp;search_session_id=7506417544229322771&amp;video_type=2&amp;_route_from=from_page%3DMarket%26search_session_id%3D7506417544229322771%26is_for_order%3D1%26market_track_id%3DPKJYMCMSCNCDLLT2NLC8%26platform_source%3D1%26key%3D%25E6%2597%25A0%25E7%25B3%2596%25E5%25A5%25B6%25E8%258C%25B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2" Type="http://schemas.openxmlformats.org/officeDocument/2006/relationships/hyperlink" Target="https://www.xingtu.cn/ad/creator/author-homepage/douyin-video/6901242939247181837?market_track_id=3NJRXSI18EDC89GFPWSA&amp;search_session_id=7506417328482517003&amp;video_type=2&amp;_route_from=from_page%3DMarket%26search_session_id%3D7506417328482517003%26is_for_order%3D1%26market_track_id%3D3NJRXSI18EDC89GFPWSA%26platform_source%3D1%26key%3D%25E5%258A%25A0%25E8%258F%25B2%25E8%258F%25A1z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1" Type="http://schemas.openxmlformats.org/officeDocument/2006/relationships/hyperlink" Target="https://www.xingtu.cn/ad/creator/author-homepage/douyin-video/6701875533669466123?market_track_id=Y0AJ09JJPQMI0X9YE9AH&amp;search_session_id=7506416770640199721&amp;video_type=2&amp;_route_from=from_page%3DMarket%26search_session_id%3D7506416770640199721%26is_for_order%3D1%26market_track_id%3DY0AJ09JJPQMI0X9YE9AH%26platform_source%3D1%26key%3D%25E5%25BD%25A6%25E5%2584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0" Type="http://schemas.openxmlformats.org/officeDocument/2006/relationships/hyperlink" Target="https://www.xingtu.cn/ad/creator/author-homepage/douyin-video/7078614603908317197?market_track_id=1YSRQNKR4S0KIKU5Y91R&amp;search_session_id=7506416249376358439&amp;video_type=2&amp;_route_from=from_page%3DMarket%26search_session_id%3D7506416249376358439%26is_for_order%3D1%26market_track_id%3D1YSRQNKR4S0KIKU5Y91R%26platform_source%3D1%26key%3D%25E6%259C%25B1%25E9%2593%2581%25E9%259B%258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6" Type="http://schemas.openxmlformats.org/officeDocument/2006/relationships/hyperlink" Target="https://v.douyin.com/JCK38Tm/" TargetMode="External"/><Relationship Id="rId59" Type="http://schemas.openxmlformats.org/officeDocument/2006/relationships/hyperlink" Target="https://www.xingtu.cn/ad/creator/author-homepage/douyin-video/6984651683640901662?market_track_id=L7P4GANMST0846PF62J0&amp;search_session_id=7506419875221504011&amp;video_type=2&amp;_route_from=from_page%3DMarket%26search_session_id%3D7506419875221504011%26is_for_order%3D1%26market_track_id%3DL7P4GANMST0846PF62J0%26platform_source%3D1%26key%3D%25E9%25B9%25BF%25E5%2584%25BFer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58" Type="http://schemas.openxmlformats.org/officeDocument/2006/relationships/hyperlink" Target="https://v.douyin.com/iLnMvpHr/" TargetMode="External"/><Relationship Id="rId57" Type="http://schemas.openxmlformats.org/officeDocument/2006/relationships/hyperlink" Target="https://v.douyin.com/iJPnedXN/" TargetMode="External"/><Relationship Id="rId56" Type="http://schemas.openxmlformats.org/officeDocument/2006/relationships/hyperlink" Target="https://v.douyin.com/iJPnXVxk/" TargetMode="External"/><Relationship Id="rId55" Type="http://schemas.openxmlformats.org/officeDocument/2006/relationships/hyperlink" Target="https://v.douyin.com/ieJE8VSW/" TargetMode="External"/><Relationship Id="rId54" Type="http://schemas.openxmlformats.org/officeDocument/2006/relationships/hyperlink" Target="https://v.douyin.com/iSSP2279/ 2@2.com" TargetMode="External"/><Relationship Id="rId53" Type="http://schemas.openxmlformats.org/officeDocument/2006/relationships/hyperlink" Target="https://v.douyin.com/i5boShFY/" TargetMode="External"/><Relationship Id="rId52" Type="http://schemas.openxmlformats.org/officeDocument/2006/relationships/hyperlink" Target="https://v.douyin.com/_lMUnKhZ_vE/" TargetMode="External"/><Relationship Id="rId51" Type="http://schemas.openxmlformats.org/officeDocument/2006/relationships/hyperlink" Target="https://v.douyin.com/l48-W0BWH2c/" TargetMode="External"/><Relationship Id="rId50" Type="http://schemas.openxmlformats.org/officeDocument/2006/relationships/hyperlink" Target="https://v.douyin.com/rXkgpu2/" TargetMode="External"/><Relationship Id="rId5" Type="http://schemas.openxmlformats.org/officeDocument/2006/relationships/hyperlink" Target="https://v.douyin.com/En7hpe/" TargetMode="External"/><Relationship Id="rId49" Type="http://schemas.openxmlformats.org/officeDocument/2006/relationships/hyperlink" Target="https://v.douyin.com/dHJh1Q1/" TargetMode="External"/><Relationship Id="rId48" Type="http://schemas.openxmlformats.org/officeDocument/2006/relationships/hyperlink" Target="https://v.douyin.com/iDDrdfwC/ 9@0.com" TargetMode="External"/><Relationship Id="rId47" Type="http://schemas.openxmlformats.org/officeDocument/2006/relationships/hyperlink" Target="https://v.douyin.com/iYBa8VBc/" TargetMode="External"/><Relationship Id="rId46" Type="http://schemas.openxmlformats.org/officeDocument/2006/relationships/hyperlink" Target="https://v.douyin.com/RNPgvkV/" TargetMode="External"/><Relationship Id="rId45" Type="http://schemas.openxmlformats.org/officeDocument/2006/relationships/hyperlink" Target="https://v.douyin.com/iUU8cHHq/" TargetMode="External"/><Relationship Id="rId44" Type="http://schemas.openxmlformats.org/officeDocument/2006/relationships/hyperlink" Target="https://v.douyin.com/iDDUXSLj/ 9@1.com :2pm" TargetMode="External"/><Relationship Id="rId43" Type="http://schemas.openxmlformats.org/officeDocument/2006/relationships/hyperlink" Target="https://v.douyin.com/iDDaWpJE/ 8@1.com :1pm" TargetMode="External"/><Relationship Id="rId42" Type="http://schemas.openxmlformats.org/officeDocument/2006/relationships/hyperlink" Target="https://v.douyin.com/24q2eQN/" TargetMode="External"/><Relationship Id="rId41" Type="http://schemas.openxmlformats.org/officeDocument/2006/relationships/hyperlink" Target="https://v.douyin.com/ikHJhdsd/ 5@0.com" TargetMode="External"/><Relationship Id="rId40" Type="http://schemas.openxmlformats.org/officeDocument/2006/relationships/hyperlink" Target="https://v.douyin.com/ihLfY4my/ 1@8.com" TargetMode="External"/><Relationship Id="rId4" Type="http://schemas.openxmlformats.org/officeDocument/2006/relationships/hyperlink" Target="https://v.douyin.com/JGoHUQ1/" TargetMode="External"/><Relationship Id="rId39" Type="http://schemas.openxmlformats.org/officeDocument/2006/relationships/hyperlink" Target="https://v.douyin.com/ihY3Bnto/ 3@1.com" TargetMode="External"/><Relationship Id="rId38" Type="http://schemas.openxmlformats.org/officeDocument/2006/relationships/hyperlink" Target="https://v.douyin.com/ik1j1xge/ 9@3.com" TargetMode="External"/><Relationship Id="rId37" Type="http://schemas.openxmlformats.org/officeDocument/2006/relationships/hyperlink" Target="https://v.douyin.com/i6jrprmo/ 5@2.com" TargetMode="External"/><Relationship Id="rId36" Type="http://schemas.openxmlformats.org/officeDocument/2006/relationships/hyperlink" Target="https://v.douyin.com/i2H5qaFs/" TargetMode="External"/><Relationship Id="rId35" Type="http://schemas.openxmlformats.org/officeDocument/2006/relationships/hyperlink" Target="https://v.douyin.com/iY85x94D/" TargetMode="External"/><Relationship Id="rId34" Type="http://schemas.openxmlformats.org/officeDocument/2006/relationships/hyperlink" Target="https://v.douyin.com/ijjdY42F/" TargetMode="External"/><Relationship Id="rId33" Type="http://schemas.openxmlformats.org/officeDocument/2006/relationships/hyperlink" Target="https://v.douyin.com/FSgqeNj/" TargetMode="External"/><Relationship Id="rId32" Type="http://schemas.openxmlformats.org/officeDocument/2006/relationships/hyperlink" Target="https://v.douyin.com/8Y1YhAe/" TargetMode="External"/><Relationship Id="rId31" Type="http://schemas.openxmlformats.org/officeDocument/2006/relationships/hyperlink" Target="https://v.douyin.com/eC3yEYf/" TargetMode="External"/><Relationship Id="rId30" Type="http://schemas.openxmlformats.org/officeDocument/2006/relationships/hyperlink" Target="https://v.douyin.com/iLnrNjSN/" TargetMode="External"/><Relationship Id="rId3" Type="http://schemas.openxmlformats.org/officeDocument/2006/relationships/hyperlink" Target="https://v.douyin.com/EngtHX/" TargetMode="External"/><Relationship Id="rId29" Type="http://schemas.openxmlformats.org/officeDocument/2006/relationships/hyperlink" Target="https://v.douyin.com/iLb8hLmv/" TargetMode="External"/><Relationship Id="rId28" Type="http://schemas.openxmlformats.org/officeDocument/2006/relationships/hyperlink" Target="https://v.douyin.com/iRjb6jSc/" TargetMode="External"/><Relationship Id="rId27" Type="http://schemas.openxmlformats.org/officeDocument/2006/relationships/hyperlink" Target="https://v.douyin.com/idVsSMmU/" TargetMode="External"/><Relationship Id="rId26" Type="http://schemas.openxmlformats.org/officeDocument/2006/relationships/hyperlink" Target="https://v.douyin.com/ieJEk27r/" TargetMode="External"/><Relationship Id="rId25" Type="http://schemas.openxmlformats.org/officeDocument/2006/relationships/hyperlink" Target="https://v.douyin.com/N59HuqG/" TargetMode="External"/><Relationship Id="rId24" Type="http://schemas.openxmlformats.org/officeDocument/2006/relationships/hyperlink" Target="https://v.douyin.com/U7hrxCa/" TargetMode="External"/><Relationship Id="rId23" Type="http://schemas.openxmlformats.org/officeDocument/2006/relationships/hyperlink" Target="https://v.douyin.com/jcNeW61/" TargetMode="External"/><Relationship Id="rId22" Type="http://schemas.openxmlformats.org/officeDocument/2006/relationships/hyperlink" Target="https://v.douyin.com/AvYkCxx/" TargetMode="External"/><Relationship Id="rId21" Type="http://schemas.openxmlformats.org/officeDocument/2006/relationships/hyperlink" Target="https://v.douyin.com/BcRnESq/" TargetMode="External"/><Relationship Id="rId20" Type="http://schemas.openxmlformats.org/officeDocument/2006/relationships/hyperlink" Target="https://v.douyin.com/BNvsvjV/" TargetMode="External"/><Relationship Id="rId2" Type="http://schemas.openxmlformats.org/officeDocument/2006/relationships/hyperlink" Target="https://v.douyin.com/ee1Ud3N/" TargetMode="External"/><Relationship Id="rId19" Type="http://schemas.openxmlformats.org/officeDocument/2006/relationships/hyperlink" Target="https://v.douyin.com/YFDupKa/" TargetMode="External"/><Relationship Id="rId185" Type="http://schemas.openxmlformats.org/officeDocument/2006/relationships/hyperlink" Target="https://www.xingtu.cn/ad/creator/author-homepage/douyin-video/7313252215253106738?market_track_id=KLAGSG9D1ZXAEIYMLZ22&amp;search_session_id=7662988975057190966&amp;possessStarId" TargetMode="External"/><Relationship Id="rId184" Type="http://schemas.openxmlformats.org/officeDocument/2006/relationships/hyperlink" Target="https://v.douyin.com/8fgaTKI2Bls/" TargetMode="External"/><Relationship Id="rId183" Type="http://schemas.openxmlformats.org/officeDocument/2006/relationships/hyperlink" Target="https://v.douyin.com/aiCahlQwQnI/" TargetMode="External"/><Relationship Id="rId182" Type="http://schemas.openxmlformats.org/officeDocument/2006/relationships/hyperlink" Target="https://www.xingtu.cn/ad/creator/author-homepage/douyin-video/7487591151025782822?market_track_id=82O4ZB5CQL4SSJNWDMX1&amp;search_session_id=7652246850535981119&amp;possessStarId" TargetMode="External"/><Relationship Id="rId181" Type="http://schemas.openxmlformats.org/officeDocument/2006/relationships/hyperlink" Target="https://www.xingtu.cn/ad/creator/author-homepage/douyin-video/7237162630903758881?market_track_id=K0JCD31RB8NPRC5GRY4H&amp;search_session_id=7550218956808880170&amp;possessStarId" TargetMode="External"/><Relationship Id="rId180" Type="http://schemas.openxmlformats.org/officeDocument/2006/relationships/hyperlink" Target="https://v.douyin.com/iY85wBRt/" TargetMode="External"/><Relationship Id="rId18" Type="http://schemas.openxmlformats.org/officeDocument/2006/relationships/hyperlink" Target="https://v.douyin.com/N7vAXXo/" TargetMode="External"/><Relationship Id="rId179" Type="http://schemas.openxmlformats.org/officeDocument/2006/relationships/hyperlink" Target="https://www.xingtu.cn/ad/creator/author-homepage/douyin-video/6740595716000841736?market_track_id=K54Z2XKMZKDPLARLZ5GG&amp;search_session_id=7637466651600093203&amp;possessStarId" TargetMode="External"/><Relationship Id="rId178" Type="http://schemas.openxmlformats.org/officeDocument/2006/relationships/hyperlink" Target="https://v.douyin.com/Rj3V840f0dg/" TargetMode="External"/><Relationship Id="rId177" Type="http://schemas.openxmlformats.org/officeDocument/2006/relationships/hyperlink" Target="https://www.xingtu.cn/ad/creator/author-homepage/douyin-video/7531750383270510655?market_track_id=ZJ51TBNPP6XKRA1NZUYU&amp;search_session_id=7631844807803650102&amp;possessStarId" TargetMode="External"/><Relationship Id="rId176" Type="http://schemas.openxmlformats.org/officeDocument/2006/relationships/hyperlink" Target="https://v.douyin.com/rYNr2yQmFWk/" TargetMode="External"/><Relationship Id="rId175" Type="http://schemas.openxmlformats.org/officeDocument/2006/relationships/hyperlink" Target="https://www.xingtu.cn/ad/creator/author-homepage/douyin-video/6806112579136520199?market_track_id=6GVQTUBLXW9SEIJKXG0W&amp;search_session_id=7630678654227054634&amp;possessStarId" TargetMode="External"/><Relationship Id="rId174" Type="http://schemas.openxmlformats.org/officeDocument/2006/relationships/hyperlink" Target="https://v.douyin.com/QpkSmnBcUrY/" TargetMode="External"/><Relationship Id="rId173" Type="http://schemas.openxmlformats.org/officeDocument/2006/relationships/hyperlink" Target="https://www.xingtu.cn/ad/creator/author-homepage/douyin-video/6927833628739108864?market_track_id=5RT3Y0ZGAXPOJ3NBXQYC&amp;search_session_id=7628910359084728383&amp;possessStarId" TargetMode="External"/><Relationship Id="rId172" Type="http://schemas.openxmlformats.org/officeDocument/2006/relationships/hyperlink" Target="https://v.douyin.com/9BE_n4rZuJ0/" TargetMode="External"/><Relationship Id="rId171" Type="http://schemas.openxmlformats.org/officeDocument/2006/relationships/hyperlink" Target="https://www.xingtu.cn/ad/creator/author-homepage/douyin-video/7234487160148066341?market_track_id=1WCKPTW4VC40A2221YMX&amp;search_session_id=7628143600694165545&amp;possessStarId" TargetMode="External"/><Relationship Id="rId170" Type="http://schemas.openxmlformats.org/officeDocument/2006/relationships/hyperlink" Target="https://v.douyin.com/CNKL7pwCsqQ/" TargetMode="External"/><Relationship Id="rId17" Type="http://schemas.openxmlformats.org/officeDocument/2006/relationships/hyperlink" Target="https://v.douyin.com/hQeDxNC/" TargetMode="External"/><Relationship Id="rId169" Type="http://schemas.openxmlformats.org/officeDocument/2006/relationships/hyperlink" Target="https://www.xingtu.cn/ad/creator/author-homepage/douyin-video/6640251994009239565?market_track_id=58GR35K6N1HAO60B2LVZ&amp;search_session_id=7622974722355314731&amp;possessStarId" TargetMode="External"/><Relationship Id="rId168" Type="http://schemas.openxmlformats.org/officeDocument/2006/relationships/hyperlink" Target="https://v.douyin.com/9p2UoicvFuI/" TargetMode="External"/><Relationship Id="rId167" Type="http://schemas.openxmlformats.org/officeDocument/2006/relationships/hyperlink" Target="https://www.xingtu.cn/ad/creator/author-homepage/douyin-video/6814339269805473800?market_track_id=FJ6POUP9WH8RT924KKHM&amp;search_session_id=7613331215277506601&amp;possessStarId" TargetMode="External"/><Relationship Id="rId166" Type="http://schemas.openxmlformats.org/officeDocument/2006/relationships/hyperlink" Target="https://v.douyin.com/l0sTF9HukVs/" TargetMode="External"/><Relationship Id="rId165" Type="http://schemas.openxmlformats.org/officeDocument/2006/relationships/hyperlink" Target="https://www.xingtu.cn/ad/creator/author-homepage/douyin-video/6823276289034551309?market_track_id=XQP36RGPN4NM1BSUALXN&amp;search_session_id=7612555550568316991&amp;possessStarId" TargetMode="External"/><Relationship Id="rId164" Type="http://schemas.openxmlformats.org/officeDocument/2006/relationships/hyperlink" Target="https://v.douyin.com/61PqIfAui7Q/" TargetMode="External"/><Relationship Id="rId163" Type="http://schemas.openxmlformats.org/officeDocument/2006/relationships/hyperlink" Target="https://www.xingtu.cn/ad/creator/author-homepage/douyin-video/7098360218605584397?market_track_id=3JWSUIQCG3KMWOONLRSM&amp;search_session_id=7599601920637927465&amp;possessStarId" TargetMode="External"/><Relationship Id="rId162" Type="http://schemas.openxmlformats.org/officeDocument/2006/relationships/hyperlink" Target="https://www.xingtu.cn/ad/creator/author-homepage/douyin-video/6870112228712923144?market_track_id=I0U981DWX92MXI5VN9S6&amp;search_session_id=7597722299365965878&amp;possessStarId" TargetMode="External"/><Relationship Id="rId161" Type="http://schemas.openxmlformats.org/officeDocument/2006/relationships/hyperlink" Target="https://v.douyin.com/oc0iSkp3I-Y/" TargetMode="External"/><Relationship Id="rId160" Type="http://schemas.openxmlformats.org/officeDocument/2006/relationships/hyperlink" Target="https://www.xingtu.cn/ad/creator/author-homepage/douyin-video/6870166394432913422?market_track_id=7LU66Y0MMMAC8P83FUP9&amp;search_session_id=7597722017286488118&amp;possessStarId" TargetMode="External"/><Relationship Id="rId16" Type="http://schemas.openxmlformats.org/officeDocument/2006/relationships/hyperlink" Target="https://v.douyin.com/rVAPr2p/" TargetMode="External"/><Relationship Id="rId159" Type="http://schemas.openxmlformats.org/officeDocument/2006/relationships/hyperlink" Target="https://v.douyin.com/cCHj7dKTG10/" TargetMode="External"/><Relationship Id="rId158" Type="http://schemas.openxmlformats.org/officeDocument/2006/relationships/hyperlink" Target="https://www.xingtu.cn/ad/creator/author-homepage/douyin-video/7326903080321024010?market_track_id=4ED161GP8MO20S4OQWX6&amp;search_session_id=7593255005709598774&amp;possessStarId" TargetMode="External"/><Relationship Id="rId157" Type="http://schemas.openxmlformats.org/officeDocument/2006/relationships/hyperlink" Target="https://v.douyin.com/KeTRN28g1m0/" TargetMode="External"/><Relationship Id="rId156" Type="http://schemas.openxmlformats.org/officeDocument/2006/relationships/hyperlink" Target="https://v.douyin.com/--EOPwGtm5E/" TargetMode="External"/><Relationship Id="rId155" Type="http://schemas.openxmlformats.org/officeDocument/2006/relationships/hyperlink" Target="https://www.xingtu.cn/ad/creator/author-homepage/douyin-video/7353512627252920346?market_track_id=F644SGRAKU4KVG6NFBUU&amp;search_session_id=7579571893079212038&amp;possessStarId" TargetMode="External"/><Relationship Id="rId154" Type="http://schemas.openxmlformats.org/officeDocument/2006/relationships/hyperlink" Target="https://v.douyin.com/mQXUpIr3xO0/" TargetMode="External"/><Relationship Id="rId153" Type="http://schemas.openxmlformats.org/officeDocument/2006/relationships/hyperlink" Target="https://www.xingtu.cn/ad/creator/author-homepage/douyin-video/7164610130468667422?market_track_id=UDUYNLMS4L8IX6O5Q35O&amp;search_session_id=7587244361512747027&amp;possessStarId" TargetMode="External"/><Relationship Id="rId152" Type="http://schemas.openxmlformats.org/officeDocument/2006/relationships/hyperlink" Target="https://v.douyin.com/ijRaTmKu/" TargetMode="External"/><Relationship Id="rId151" Type="http://schemas.openxmlformats.org/officeDocument/2006/relationships/hyperlink" Target="https://www.xingtu.cn/ad/creator/author-homepage/douyin-video/6845057970179407879?market_track_id=E4Y19KVH1MWTEGLI5F2L&amp;search_session_id=7586573267851608070&amp;possessStarId" TargetMode="External"/><Relationship Id="rId150" Type="http://schemas.openxmlformats.org/officeDocument/2006/relationships/hyperlink" Target="https://v.douyin.com/9sgmrPxyfp8/" TargetMode="External"/><Relationship Id="rId15" Type="http://schemas.openxmlformats.org/officeDocument/2006/relationships/hyperlink" Target="https://v.douyin.com/jw6LBUB/" TargetMode="External"/><Relationship Id="rId149" Type="http://schemas.openxmlformats.org/officeDocument/2006/relationships/hyperlink" Target="https://www.xingtu.cn/ad/creator/author-homepage/douyin-video/6819548254661771272?market_track_id=AH4RR3UMN9HSCR01P642&amp;search_session_id=7579518972032024582&amp;possessStarId" TargetMode="External"/><Relationship Id="rId148" Type="http://schemas.openxmlformats.org/officeDocument/2006/relationships/hyperlink" Target="https://v.douyin.com/BHaAiBM_k3w/" TargetMode="External"/><Relationship Id="rId147" Type="http://schemas.openxmlformats.org/officeDocument/2006/relationships/hyperlink" Target="https://www.xingtu.cn/ad/creator/author-homepage/douyin-video/7437412455573094438?market_track_id=OZDXFB6LRY6IARAR1ZJR&amp;search_session_id=7577287979769987108&amp;possessStarId" TargetMode="External"/><Relationship Id="rId146" Type="http://schemas.openxmlformats.org/officeDocument/2006/relationships/hyperlink" Target="https://v.douyin.com/Wd-9v46EwOo/" TargetMode="External"/><Relationship Id="rId145" Type="http://schemas.openxmlformats.org/officeDocument/2006/relationships/hyperlink" Target="https://www.xingtu.cn/ad/creator/author-homepage/douyin-video/7021345477824086023?market_track_id=11PZ14U0SM90UR985ZXZ&amp;search_session_id=7576943175823179812&amp;possessStarId&amp;active_tab=content_performance&amp;active_module=.content-video-list-panel&amp;content_key_word=%E5%A8%9C%E6%89%8E%E5%88%86%E6%B8%A3" TargetMode="External"/><Relationship Id="rId144" Type="http://schemas.openxmlformats.org/officeDocument/2006/relationships/hyperlink" Target="https://v.douyin.com/bwEB4nNFwkw/" TargetMode="External"/><Relationship Id="rId143" Type="http://schemas.openxmlformats.org/officeDocument/2006/relationships/hyperlink" Target="https://www.xingtu.cn/ad/creator/author-homepage/douyin-video/7488315869542481958?market_track_id=GN4C1YMKB8J6X9QKJHNN&amp;search_session_id=7576565643592663094&amp;possessStarId" TargetMode="External"/><Relationship Id="rId142" Type="http://schemas.openxmlformats.org/officeDocument/2006/relationships/hyperlink" Target="https://v.douyin.com/wY5EbAVpuV8/" TargetMode="External"/><Relationship Id="rId141" Type="http://schemas.openxmlformats.org/officeDocument/2006/relationships/hyperlink" Target="https://www.xingtu.cn/ad/creator/author-homepage/douyin-video/6716888711335772164?market_track_id=IFYOO8BHE9JNSSK8UBE6&amp;search_session_id=7571704554984472619&amp;possessStarId" TargetMode="External"/><Relationship Id="rId140" Type="http://schemas.openxmlformats.org/officeDocument/2006/relationships/hyperlink" Target="https://v.douyin.com/YnUjViz55N4/" TargetMode="External"/><Relationship Id="rId14" Type="http://schemas.openxmlformats.org/officeDocument/2006/relationships/hyperlink" Target="https://v.douyin.com/YSFB7Vh/" TargetMode="External"/><Relationship Id="rId139" Type="http://schemas.openxmlformats.org/officeDocument/2006/relationships/hyperlink" Target="https://www.xingtu.cn/ad/creator/author-homepage/douyin-video/7568817054545412146?market_track_id=98IZH98452SRN4JC5R92&amp;search_session_id=7569069326943715391&amp;possessStarId" TargetMode="External"/><Relationship Id="rId138" Type="http://schemas.openxmlformats.org/officeDocument/2006/relationships/hyperlink" Target="https://v.douyin.com/P9i7l467NEs/" TargetMode="External"/><Relationship Id="rId137" Type="http://schemas.openxmlformats.org/officeDocument/2006/relationships/hyperlink" Target="https://www.xingtu.cn/ad/creator/author-homepage/douyin-video/6881097634480652296?market_track_id=VTJM4Z9RTPETU9VQST4G&amp;search_session_id=7569060253904846889&amp;possessStarId" TargetMode="External"/><Relationship Id="rId136" Type="http://schemas.openxmlformats.org/officeDocument/2006/relationships/hyperlink" Target="https://v.douyin.com/-b2XUM3O2qk/" TargetMode="External"/><Relationship Id="rId135" Type="http://schemas.openxmlformats.org/officeDocument/2006/relationships/hyperlink" Target="https://www.xingtu.cn/ad/creator/author-homepage/douyin-video/6596679736393465860?market_track_id=APBR2FCN2QFQPX0QSDB3&amp;search_session_id=7565742280636989503&amp;possessStarId" TargetMode="External"/><Relationship Id="rId134" Type="http://schemas.openxmlformats.org/officeDocument/2006/relationships/hyperlink" Target="https://v.douyin.com/91XqThN95LU/" TargetMode="External"/><Relationship Id="rId133" Type="http://schemas.openxmlformats.org/officeDocument/2006/relationships/hyperlink" Target="https://www.xingtu.cn/ad/creator/author-homepage/douyin-video/6800827006318542862?market_track_id=WGDIPUY8NR4CR015XCAO&amp;search_session_id=7550217227611275305&amp;possessStarId" TargetMode="External"/><Relationship Id="rId132" Type="http://schemas.openxmlformats.org/officeDocument/2006/relationships/hyperlink" Target="https://v.douyin.com/NYLfLoo/" TargetMode="External"/><Relationship Id="rId131" Type="http://schemas.openxmlformats.org/officeDocument/2006/relationships/hyperlink" Target="https://www.xingtu.cn/ad/creator/author-homepage/douyin-video/7530268826995261481?market_track_id=AFYCHK8E6RNNZI1D3OYX&amp;search_session_id=7560902726126403620&amp;possessStarId" TargetMode="External"/><Relationship Id="rId130" Type="http://schemas.openxmlformats.org/officeDocument/2006/relationships/hyperlink" Target="https://v.douyin.com/YPNJaozIgqY/" TargetMode="External"/><Relationship Id="rId13" Type="http://schemas.openxmlformats.org/officeDocument/2006/relationships/hyperlink" Target="https://v.douyin.com/RLPXyXk/" TargetMode="External"/><Relationship Id="rId129" Type="http://schemas.openxmlformats.org/officeDocument/2006/relationships/hyperlink" Target="https://www.xingtu.cn/ad/creator/author-homepage/douyin-video/6859218264526962702?market_track_id=ESWOJZ4LL2IDD4QEYDFT&amp;search_session_id=7550213757390864438&amp;possessStarId" TargetMode="External"/><Relationship Id="rId128" Type="http://schemas.openxmlformats.org/officeDocument/2006/relationships/hyperlink" Target="https://v.douyin.com/FmolR1KJook/" TargetMode="External"/><Relationship Id="rId127" Type="http://schemas.openxmlformats.org/officeDocument/2006/relationships/hyperlink" Target="https://www.xingtu.cn/ad/creator/author-homepage/douyin-video/6870160411379892231?market_track_id=Q5M20T2PEK2M1R5YASOU&amp;search_session_id=7550219414239985705&amp;possessStarId" TargetMode="External"/><Relationship Id="rId126" Type="http://schemas.openxmlformats.org/officeDocument/2006/relationships/hyperlink" Target="https://v.douyin.com/eNCSeHH/" TargetMode="External"/><Relationship Id="rId125" Type="http://schemas.openxmlformats.org/officeDocument/2006/relationships/hyperlink" Target="https://www.xingtu.cn/ad/creator/author-homepage/douyin-video/6729824086039461891?market_track_id=MR96FF0YLNLMW3T5JZGY&amp;search_session_id=7506415498557505577&amp;video_type=2&amp;_route_from=from_page%3DMarket%26search_session_id%3D7506415498557505577%26is_for_order%3D1%26market_track_id%3DMR96FF0YLNLMW3T5JZGY%26platform_source%3D1%26key%3D%25E7%259A%25AE%25E5%258D%25A1%25E7%2599%25BD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" TargetMode="External"/><Relationship Id="rId124" Type="http://schemas.openxmlformats.org/officeDocument/2006/relationships/hyperlink" Target="https://v.douyin.com/YVnZ2nB_6tQ/ 9@0.com" TargetMode="External"/><Relationship Id="rId123" Type="http://schemas.openxmlformats.org/officeDocument/2006/relationships/hyperlink" Target="https://www.xingtu.cn/ad/creator/author-homepage/douyin-video/7218220304135356471?market_track_id=T1HSWBAEXMH98GSH6MPV&amp;search_session_id=7550226290448875556&amp;possessStarId" TargetMode="External"/><Relationship Id="rId122" Type="http://schemas.openxmlformats.org/officeDocument/2006/relationships/hyperlink" Target="https://v.douyin.com/l9yMFgFF4Ic/" TargetMode="External"/><Relationship Id="rId121" Type="http://schemas.openxmlformats.org/officeDocument/2006/relationships/hyperlink" Target="https://www.xingtu.cn/ad/creator/author-homepage/douyin-video/6629722298792280068?market_track_id=ALE4EJ3WE9UOCFVX4NC4&amp;search_session_id=7532380290833645604&amp;possessStarId" TargetMode="External"/><Relationship Id="rId120" Type="http://schemas.openxmlformats.org/officeDocument/2006/relationships/hyperlink" Target="https://v.douyin.com/9AFkA0NTkFQ/" TargetMode="External"/><Relationship Id="rId12" Type="http://schemas.openxmlformats.org/officeDocument/2006/relationships/hyperlink" Target="https://v.douyin.com/En7thx/" TargetMode="External"/><Relationship Id="rId119" Type="http://schemas.openxmlformats.org/officeDocument/2006/relationships/hyperlink" Target="https://v.douyin.com/Y_T6k4YZ1jA/" TargetMode="External"/><Relationship Id="rId118" Type="http://schemas.openxmlformats.org/officeDocument/2006/relationships/hyperlink" Target="https://www.xingtu.cn/ad/creator/author-homepage/douyin-video/7212165981076979770?market_track_id=C1YWJOJOH7GWYM2BJIBX&amp;search_session_id=7532374389598191658&amp;possessStarId" TargetMode="External"/><Relationship Id="rId117" Type="http://schemas.openxmlformats.org/officeDocument/2006/relationships/hyperlink" Target="https://www.xingtu.cn/ad/creator/author-homepage/douyin-video/6870160334506688526?market_track_id=ALUPYOHU2Q7WIQNY7CS6&amp;search_session_id=7529771916695224339&amp;possessStarId" TargetMode="External"/><Relationship Id="rId116" Type="http://schemas.openxmlformats.org/officeDocument/2006/relationships/hyperlink" Target="https://v.douyin.com/NfM4H3xVgqI/ 0@0.com" TargetMode="External"/><Relationship Id="rId115" Type="http://schemas.openxmlformats.org/officeDocument/2006/relationships/hyperlink" Target="https://www.xingtu.cn/ad/creator/author-homepage/douyin-video/6763255021673906180?market_track_id=0K7127XRBJCSUN1J1ML6&amp;search_session_id=7506419638394306579&amp;video_type=2&amp;_route_from=from_page%3DMarket%26search_session_id%3D7506419638394306579%26is_for_order%3D1%26market_track_id%3D0K7127XRBJCSUN1J1ML6%26platform_source%3D1%26key%3D%25E6%25B8%2585%25E5%25A6%258D-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4" Type="http://schemas.openxmlformats.org/officeDocument/2006/relationships/hyperlink" Target="https://www.xingtu.cn/ad/creator/author-homepage/douyin-video/7090145395988234255?market_track_id=CXX0T8PZX6VKRWU7FPCC&amp;search_session_id=7506419877101191179&amp;video_type=2&amp;_route_from=from_page%3DMarket%26search_session_id%3D7506419877101191179%26is_for_order%3D1%26market_track_id%3DCXX0T8PZX6VKRWU7FPCC%26platform_source%3D1%26key%3D%25E7%25BB%25B4%25E5%25A6%25AE%25E5%2584%25BFDance%25F0%259F%2591%25A3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3" Type="http://schemas.openxmlformats.org/officeDocument/2006/relationships/hyperlink" Target="https://www.xingtu.cn/ad/creator/author-homepage/douyin-video/7351730252281806858?market_track_id=Q8KVA6MSVYLYCDFMCC1Q&amp;search_session_id=7506420302496841769&amp;video_type=2&amp;_route_from=from_page%3DMarket%26search_session_id%3D7506420302496841769%26is_for_order%3D1%26market_track_id%3DQ8KVA6MSVYLYCDFMCC1Q%26platform_source%3D1%26key%3D%25E5%259B%259B%25E4%25B9%259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2" Type="http://schemas.openxmlformats.org/officeDocument/2006/relationships/hyperlink" Target="https://www.xingtu.cn/ad/creator/author-homepage/douyin-video/7301232242683019273?market_track_id=AX2QE06W2PAHS8LH1D0I&amp;search_session_id=7506420191522275339&amp;video_type=2&amp;_route_from=from_page%3DMarket%26search_session_id%3D7506420191522275339%26is_for_order%3D1%26market_track_id%3DAX2QE06W2PAHS8LH1D0I%26platform_source%3D1%26key%3D%25E5%25AE%259B%25E5%25BA%25A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1" Type="http://schemas.openxmlformats.org/officeDocument/2006/relationships/hyperlink" Target="https://www.xingtu.cn/ad/creator/author-homepage/douyin-video/7129889869039403015?market_track_id=14V3MPWQNE99BRC2Y8PU&amp;search_session_id=7506420126619566091&amp;video_type=2&amp;_route_from=from_page%3DMarket%26search_session_id%3D7506420126619566091%26is_for_order%3D1%26market_track_id%3D14V3MPWQNE99BRC2Y8PU%26platform_source%3D1%26key%3D%25E8%258A%25B1%25E5%258D%2583%25E5%25B0%258F%25E9%25AA%25A8%25E2%2581%25B8%25C2%25B2%25C2%25B9%25F0%259F%2595%258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0" Type="http://schemas.openxmlformats.org/officeDocument/2006/relationships/hyperlink" Target="https://www.xingtu.cn/ad/creator/author-homepage/douyin-video/7348369428595081226?market_track_id=XGEHLZ9CA9OLF261XFQT&amp;search_session_id=7506420067140108299&amp;video_type=2&amp;_route_from=from_page%3DMarket%26search_session_id%3D7506420067140108299%26is_for_order%3D1%26market_track_id%3DXGEHLZ9CA9OLF261XFQT%26platform_source%3D1%26key%3D%25E5%25BC%25A0%25E5%25A5%25BD%25E5%25A5%25BD%25E7%2588%25B1%25E5%2590%2583%25E9%25B1%25BC%25F0%259F%2590%25A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" Type="http://schemas.openxmlformats.org/officeDocument/2006/relationships/hyperlink" Target="https://v.douyin.com/evchkkA/" TargetMode="External"/><Relationship Id="rId109" Type="http://schemas.openxmlformats.org/officeDocument/2006/relationships/hyperlink" Target="https://www.xingtu.cn/ad/creator/author-homepage/douyin-video/6596679993906954254?market_track_id=RHX9N8IZ5BDH2B8GR5YR&amp;search_session_id=7506419773791240255&amp;video_type=2&amp;_route_from=from_page%3DMarket%26search_session_id%3D7506419773791240255%26is_for_order%3D1%26market_track_id%3DRHX9N8IZ5BDH2B8GR5YR%26platform_source%3D1%26key%3D%25E5%25A4%259A%25E5%258A%25A0%25E7%2582%25B9DuoDian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8" Type="http://schemas.openxmlformats.org/officeDocument/2006/relationships/hyperlink" Target="https://www.xingtu.cn/ad/creator/author-homepage/douyin-video/7179569792829882426?market_track_id=2FOXOWJPSJT5SZW6D330&amp;search_session_id=7506428934028836900&amp;video_type=2&amp;_route_from=from_page%3DMarket%26search_session_id%3D7506428934028836900%26is_for_order%3D1%26market_track_id%3D2FOXOWJPSJT5SZW6D330%26platform_source%3D1%26key%3D%25E5%25B0%258F%25E9%259B%25AA%25E6%2597%25A5%25E8%25AE%25B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7" Type="http://schemas.openxmlformats.org/officeDocument/2006/relationships/hyperlink" Target="https://www.xingtu.cn/ad/creator/author-homepage/douyin-video/6870167809498808333?market_track_id=5JHIEM8JD0YPO75OONSK&amp;search_session_id=7506428303101018153&amp;video_type=2&amp;_route_from=from_page%3DMarket%26search_session_id%3D7506428303101018153%26is_for_order%3D1%26market_track_id%3D5JHIEM8JD0YPO75OONSK%26platform_source%3D1%26key%3D%25E5%25B0%258F%25E7%25A8%258B%25E4%25B8%258D%25E6%2598%25AF%25E5%25B0%258F%25E9%2599%2588%25E4%25B9%259F%25E4%25B8%258D%25E6%2598%25AF%25E5%25B0%258F%25E6%2588%259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6" Type="http://schemas.openxmlformats.org/officeDocument/2006/relationships/hyperlink" Target="https://www.xingtu.cn/ad/creator/author-homepage/douyin-video/6846209317889114120?market_track_id=58IHQXH5X0IERITR1FXA&amp;search_session_id=7506428168321531915&amp;video_type=2&amp;_route_from=from_page%3DMarket%26search_session_id%3D7506428168321531915%26is_for_order%3D1%26market_track_id%3D58IHQXH5X0IERITR1FXA%26platform_source%3D1%26key%3D%25E5%2588%2598%25E8%25B4%25BA%25E5%2584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5" Type="http://schemas.openxmlformats.org/officeDocument/2006/relationships/hyperlink" Target="https://www.xingtu.cn/ad/creator/author-homepage/douyin-video/6629127088207036430?market_track_id=HQ30STQYALVLETP50BBJ&amp;search_session_id=7506428133824708671&amp;video_type=2&amp;_route_from=from_page%3DMarket%26search_session_id%3D7506428133824708671%26is_for_order%3D1%26market_track_id%3DHQ30STQYALVLETP50BBJ%26platform_source%3D1%26key%3D%25E4%25BA%258C%25E5%2590%258C%25E5%2593%25A5%25E5%2593%25A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4" Type="http://schemas.openxmlformats.org/officeDocument/2006/relationships/hyperlink" Target="https://www.xingtu.cn/ad/creator/author-homepage/douyin-video/6985450122213588999?market_track_id=HAMOFE78QB1VJXO33CNW&amp;search_session_id=7506428100830363687&amp;video_type=2&amp;_route_from=from_page%3DMarket%26search_session_id%3D7506428100830363687%26is_for_order%3D1%26market_track_id%3DHAMOFE78QB1VJXO33CNW%26platform_source%3D1%26key%3D%25E5%25B0%258F%25E6%259E%2597%25E7%25B6%25A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3" Type="http://schemas.openxmlformats.org/officeDocument/2006/relationships/hyperlink" Target="https://www.xingtu.cn/ad/creator/author-homepage/douyin-video/6813591753300377613?market_track_id=D1XV4JZ26VN8RR0N5HND&amp;search_session_id=7506427944303657014&amp;video_type=2&amp;_route_from=from_page%3DMarket%26search_session_id%3D7506427944303657014%26is_for_order%3D1%26market_track_id%3DD1XV4JZ26VN8RR0N5HND%26platform_source%3D1%26key%3D%25E5%25BD%25A6%25E5%2584%25BF%25E6%2597%25A5%25E5%25B8%25B8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2" Type="http://schemas.openxmlformats.org/officeDocument/2006/relationships/hyperlink" Target="https://www.xingtu.cn/ad/creator/author-homepage/douyin-video/6793284681224683534?market_track_id=WYYKHUE391R399LR5PQC&amp;search_session_id=7506425929252306956&amp;video_type=2&amp;_route_from=from_page%3DMarket%26search_session_id%3D7506425929252306956%26is_for_order%3D1%26market_track_id%3DWYYKHUE391R399LR5PQC%26platform_source%3D1%26key%3D%25E6%25B4%259B%25E4%25B8%25BD%25E5%25A1%2594%25E5%25A4%25A7%25E5%2593%25A5lolit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1" Type="http://schemas.openxmlformats.org/officeDocument/2006/relationships/hyperlink" Target="https://www.xingtu.cn/ad/creator/author-homepage/douyin-video/6834011991800021005?market_track_id=SR3ZC29RTTZ0ZEBUVE23&amp;search_session_id=7506425026557263911&amp;video_type=2&amp;_route_from=from_page%3DMarket%26search_session_id%3D7506425026557263911%26is_for_order%3D1%26market_track_id%3DSR3ZC29RTTZ0ZEBUVE23%26platform_source%3D1%26key%3D%25E5%25BE%2590%25E5%258D%2581%25E4%25B8%2583%25E5%2598%259B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0" Type="http://schemas.openxmlformats.org/officeDocument/2006/relationships/hyperlink" Target="https://www.xingtu.cn/ad/creator/author-homepage/douyin-video/6629665882937229325?market_track_id=ADFREOQU9K4XJ1E1ZMOD&amp;search_session_id=7506424794557890599&amp;video_type=2&amp;_route_from=from_page%3DMarket%26search_session_id%3D7506424794557890599%26is_for_order%3D1%26market_track_id%3DADFREOQU9K4XJ1E1ZMOD%26platform_source%3D1%26key%3D%25E5%258C%2597%25E6%2596%25B9%25E5%25A7%2591%25E5%25A8%2598%25EF%25BC%2588%25E7%25B3%2596%25E7%25B3%2596%25EF%25BC%258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0" Type="http://schemas.openxmlformats.org/officeDocument/2006/relationships/hyperlink" Target="https://v.douyin.com/qAah9R/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v.douyin.com/lO8X4rgypxs/" TargetMode="External"/><Relationship Id="rId98" Type="http://schemas.openxmlformats.org/officeDocument/2006/relationships/hyperlink" Target="https://www.xingtu.cn/ad/creator/author-homepage/douyin-video/7639620184264671268?market_track_id=RSJ8MJZ4RPIOYMYPJZP6&amp;search_session_id=7657026175599968310&amp;possessStarId" TargetMode="External"/><Relationship Id="rId97" Type="http://schemas.openxmlformats.org/officeDocument/2006/relationships/hyperlink" Target="https://www.xingtu.cn/ad/creator/author-homepage/douyin-video/7526531231819923507?market_track_id=HP99WI6RIH8PWJGTTB2E&amp;search_session_id=7655233211836629011&amp;possessStarId" TargetMode="External"/><Relationship Id="rId96" Type="http://schemas.openxmlformats.org/officeDocument/2006/relationships/hyperlink" Target="https://v.douyin.com/xMCNbhmBsG8/" TargetMode="External"/><Relationship Id="rId95" Type="http://schemas.openxmlformats.org/officeDocument/2006/relationships/hyperlink" Target="https://www.xingtu.cn/ad/creator/author-homepage/douyin-video/7632572327645216787?market_track_id=3QN2JFG2608L24029HR7&amp;search_session_id=7654515671049076778&amp;possessStarId" TargetMode="External"/><Relationship Id="rId94" Type="http://schemas.openxmlformats.org/officeDocument/2006/relationships/hyperlink" Target="https://v.douyin.com/2cbX7DFaMJI/" TargetMode="External"/><Relationship Id="rId93" Type="http://schemas.openxmlformats.org/officeDocument/2006/relationships/hyperlink" Target="https://v.douyin.com/TwKF5RkOQDw/" TargetMode="External"/><Relationship Id="rId92" Type="http://schemas.openxmlformats.org/officeDocument/2006/relationships/hyperlink" Target="https://www.xingtu.cn/ad/creator/author-homepage/douyin-video/7114012174040694792?market_track_id=5D3N8GPGW6B6KCUJ7Z7M&amp;search_session_id=7654513671946993727&amp;possessStarId" TargetMode="External"/><Relationship Id="rId91" Type="http://schemas.openxmlformats.org/officeDocument/2006/relationships/hyperlink" Target="https://v.douyin.com/TnTN6kxn53U/" TargetMode="External"/><Relationship Id="rId90" Type="http://schemas.openxmlformats.org/officeDocument/2006/relationships/hyperlink" Target="https://www.xingtu.cn/ad/creator/author-homepage/douyin-video/7618229248842694662?market_track_id=4Y23JLOU8Y0FG8IF1SPX&amp;search_session_id=7652610568465711140&amp;possessStarId" TargetMode="External"/><Relationship Id="rId9" Type="http://schemas.openxmlformats.org/officeDocument/2006/relationships/hyperlink" Target="https://v.douyin.com/EkzL8hXfw_0/" TargetMode="External"/><Relationship Id="rId89" Type="http://schemas.openxmlformats.org/officeDocument/2006/relationships/hyperlink" Target="https://www.xingtu.cn/ad/creator/author-homepage/douyin-video/7635473884044591114?market_track_id=X0A0TT0OK4O3E9S32K2V&amp;search_session_id=7652610646068068388&amp;possessStarId" TargetMode="External"/><Relationship Id="rId88" Type="http://schemas.openxmlformats.org/officeDocument/2006/relationships/hyperlink" Target="https://www.xingtu.cn/ad/creator/author-homepage/douyin-video/7451167910023659546?market_track_id=2NDJGQ9SVW9C1L223KE7&amp;search_session_id=7652610457454706694&amp;possessStarId" TargetMode="External"/><Relationship Id="rId87" Type="http://schemas.openxmlformats.org/officeDocument/2006/relationships/hyperlink" Target="https://www.xingtu.cn/ad/creator/author-homepage/douyin-video/7629701974079373348?market_track_id=PCZ4KF29XLUIH5SOUWYQ&amp;search_session_id=7652610457454329862&amp;possessStarId" TargetMode="External"/><Relationship Id="rId86" Type="http://schemas.openxmlformats.org/officeDocument/2006/relationships/hyperlink" Target="https://www.xingtu.cn/ad/creator/author-homepage/douyin-video/7136870337941078053?market_track_id=QCAKJBQGJQ7EBJRU65JX&amp;search_session_id=7652610090958454827&amp;possessStarId" TargetMode="External"/><Relationship Id="rId85" Type="http://schemas.openxmlformats.org/officeDocument/2006/relationships/hyperlink" Target="https://www.xingtu.cn/ad/creator/author-homepage/douyin-video/7110396134161383460?market_track_id=8VFN3T10L6C57B8ALLA5&amp;search_session_id=7652301424928276534&amp;possessStarId" TargetMode="External"/><Relationship Id="rId84" Type="http://schemas.openxmlformats.org/officeDocument/2006/relationships/hyperlink" Target="https://www.xingtu.cn/ad/creator/author-homepage/douyin-video/7572631579546255396?market_track_id=IU5TNTQSW2CY6PWX68OF&amp;search_session_id=7652301459792429098&amp;possessStarId" TargetMode="External"/><Relationship Id="rId83" Type="http://schemas.openxmlformats.org/officeDocument/2006/relationships/hyperlink" Target="https://v.douyin.com/jivPEgcvLGY/" TargetMode="External"/><Relationship Id="rId82" Type="http://schemas.openxmlformats.org/officeDocument/2006/relationships/hyperlink" Target="https://v.douyin.com/YAOMVoCbL_s/" TargetMode="External"/><Relationship Id="rId81" Type="http://schemas.openxmlformats.org/officeDocument/2006/relationships/hyperlink" Target="https://v.douyin.com/sqDY1bGdHIo/" TargetMode="External"/><Relationship Id="rId80" Type="http://schemas.openxmlformats.org/officeDocument/2006/relationships/hyperlink" Target="https://www.xingtu.cn/ad/creator/author-homepage/douyin-video/7637476372146815039?market_track_id=AIMXWHI27KYYTWPPNK5D&amp;search_session_id=7651511569721393215&amp;possessStarId" TargetMode="External"/><Relationship Id="rId8" Type="http://schemas.openxmlformats.org/officeDocument/2006/relationships/hyperlink" Target="https://www.xingtu.cn/ad/creator/author-homepage/douyin-video/7076022999010246670?market_track_id=TP4JQXRBOVCA39PEGG1F&amp;search_session_id=7628115189032140819&amp;possessStarId" TargetMode="External"/><Relationship Id="rId79" Type="http://schemas.openxmlformats.org/officeDocument/2006/relationships/hyperlink" Target="https://v.douyin.com/OrUmHPeTBNc/" TargetMode="External"/><Relationship Id="rId78" Type="http://schemas.openxmlformats.org/officeDocument/2006/relationships/hyperlink" Target="https://www.xingtu.cn/ad/creator/author-homepage/douyin-video/7363187233316847642?market_track_id=D2N0M6CU60C8A6CFUWIT&amp;search_session_id=7651510901929361427&amp;possessStarId" TargetMode="External"/><Relationship Id="rId77" Type="http://schemas.openxmlformats.org/officeDocument/2006/relationships/hyperlink" Target="https://v.douyin.com/irmRQ7jq714/" TargetMode="External"/><Relationship Id="rId76" Type="http://schemas.openxmlformats.org/officeDocument/2006/relationships/hyperlink" Target="https://www.xingtu.cn/ad/creator/author-homepage/douyin-video/7516714347649826835?market_track_id=XTCLXPSI4XOFANGPSY48&amp;search_session_id=7650427360328024100&amp;possessStarId" TargetMode="External"/><Relationship Id="rId75" Type="http://schemas.openxmlformats.org/officeDocument/2006/relationships/hyperlink" Target="https://v.douyin.com/ZmvTz3YT80s/" TargetMode="External"/><Relationship Id="rId74" Type="http://schemas.openxmlformats.org/officeDocument/2006/relationships/hyperlink" Target="https://v.douyin.com/z9CxAQqc7wY/" TargetMode="External"/><Relationship Id="rId73" Type="http://schemas.openxmlformats.org/officeDocument/2006/relationships/hyperlink" Target="https://v.douyin.com/p5z7WJ91cZc/" TargetMode="External"/><Relationship Id="rId72" Type="http://schemas.openxmlformats.org/officeDocument/2006/relationships/hyperlink" Target="https://www.xingtu.cn/ad/creator/author-homepage/douyin-video/7643729722848854066?market_track_id=KXEUBN2NF7K85XWO9ST3&amp;search_session_id=7649304435931332614&amp;possessStarId" TargetMode="External"/><Relationship Id="rId71" Type="http://schemas.openxmlformats.org/officeDocument/2006/relationships/hyperlink" Target="https://v.douyin.com/nHiEbIZNtmM/" TargetMode="External"/><Relationship Id="rId70" Type="http://schemas.openxmlformats.org/officeDocument/2006/relationships/hyperlink" Target="https://www.xingtu.cn/ad/creator/author-homepage/douyin-video/7629776702851252274?market_track_id=AO9W17LBIVMVOXGA9CEL&amp;search_session_id=7649287200496042025&amp;possessStarId" TargetMode="External"/><Relationship Id="rId7" Type="http://schemas.openxmlformats.org/officeDocument/2006/relationships/hyperlink" Target="https://www.xingtu.cn/ad/creator/author-homepage/douyin-video/7481882242390687753?market_track_id=0ARJGVBYWZNTN3VGE46K&amp;search_session_id=7626256737704345663&amp;possessStarId" TargetMode="External"/><Relationship Id="rId69" Type="http://schemas.openxmlformats.org/officeDocument/2006/relationships/hyperlink" Target="https://v.douyin.com/iy47hAgUhpM/" TargetMode="External"/><Relationship Id="rId68" Type="http://schemas.openxmlformats.org/officeDocument/2006/relationships/hyperlink" Target="https://v.douyin.com/faVVyK9br4w/" TargetMode="External"/><Relationship Id="rId67" Type="http://schemas.openxmlformats.org/officeDocument/2006/relationships/hyperlink" Target="https://www.xingtu.cn/ad/creator/author-homepage/douyin-video/7609307880759492662?market_track_id=NU6L8YR47IDPXL9SDHA8&amp;search_session_id=7649285033483894803&amp;possessStarId" TargetMode="External"/><Relationship Id="rId66" Type="http://schemas.openxmlformats.org/officeDocument/2006/relationships/hyperlink" Target="https://v.douyin.com/G0GFrYU51lg/" TargetMode="External"/><Relationship Id="rId65" Type="http://schemas.openxmlformats.org/officeDocument/2006/relationships/hyperlink" Target="https://www.xingtu.cn/ad/creator/author-homepage/douyin-video/7639009381442388006?market_track_id=Q2P8IE9107OXOC0Y1CC8&amp;search_session_id=7647776454645710867&amp;possessStarId" TargetMode="External"/><Relationship Id="rId64" Type="http://schemas.openxmlformats.org/officeDocument/2006/relationships/hyperlink" Target="https://www.xingtu.cn/ad/creator/author-homepage/douyin-video/7643185468346073098?market_track_id=8ATNBJ5ILOV4V38UCIPI&amp;search_session_id=7647775373543194666&amp;possessStarId" TargetMode="External"/><Relationship Id="rId63" Type="http://schemas.openxmlformats.org/officeDocument/2006/relationships/hyperlink" Target="https://v.douyin.com/jwDrnkkv0TM/" TargetMode="External"/><Relationship Id="rId62" Type="http://schemas.openxmlformats.org/officeDocument/2006/relationships/hyperlink" Target="https://v.douyin.com/yhCx3UxE_8w/" TargetMode="External"/><Relationship Id="rId61" Type="http://schemas.openxmlformats.org/officeDocument/2006/relationships/hyperlink" Target="https://v.douyin.com/-AtFbCmykKI/" TargetMode="External"/><Relationship Id="rId60" Type="http://schemas.openxmlformats.org/officeDocument/2006/relationships/hyperlink" Target="https://www.xingtu.cn/ad/creator/author-homepage/douyin-video/7601476604249767974?market_track_id=SLTWP75PEQ20U9FL9PG7&amp;search_session_id=7647067843097378835&amp;possessStarId" TargetMode="External"/><Relationship Id="rId6" Type="http://schemas.openxmlformats.org/officeDocument/2006/relationships/hyperlink" Target="https://v.douyin.com/HPMc3icu6YY/" TargetMode="External"/><Relationship Id="rId59" Type="http://schemas.openxmlformats.org/officeDocument/2006/relationships/hyperlink" Target="https://www.xingtu.cn/ad/creator/author-homepage/douyin-video/7629705272423874606?market_track_id=LSF5ZZG61AO7U6IL1KNL&amp;search_session_id=7647065584618176531&amp;possessStarId" TargetMode="External"/><Relationship Id="rId58" Type="http://schemas.openxmlformats.org/officeDocument/2006/relationships/hyperlink" Target="https://v.douyin.com/WI4kiY5_Wao/" TargetMode="External"/><Relationship Id="rId57" Type="http://schemas.openxmlformats.org/officeDocument/2006/relationships/hyperlink" Target="https://www.xingtu.cn/ad/creator/author-homepage/douyin-video/7645244133809389618?market_track_id=8ZG228J4S7KWUAOWPKEF&amp;search_session_id=7646619459561930761&amp;possessStarId" TargetMode="External"/><Relationship Id="rId56" Type="http://schemas.openxmlformats.org/officeDocument/2006/relationships/hyperlink" Target="https://v.douyin.com/kHXo2moA7T4/" TargetMode="External"/><Relationship Id="rId55" Type="http://schemas.openxmlformats.org/officeDocument/2006/relationships/hyperlink" Target="https://www.xingtu.cn/ad/creator/author-homepage/douyin-video/7299389605768331273?market_track_id=NEPOSOKOFCH8VH62YCK9&amp;search_session_id=7642593949865492521&amp;possessStarId" TargetMode="External"/><Relationship Id="rId54" Type="http://schemas.openxmlformats.org/officeDocument/2006/relationships/hyperlink" Target="https://v.douyin.com/SHh1xEP-Lhw/" TargetMode="External"/><Relationship Id="rId53" Type="http://schemas.openxmlformats.org/officeDocument/2006/relationships/hyperlink" Target="https://v.douyin.com/bsBad7Zk7b8/" TargetMode="External"/><Relationship Id="rId52" Type="http://schemas.openxmlformats.org/officeDocument/2006/relationships/hyperlink" Target="https://v.douyin.com/JXvB1KiF5qo/" TargetMode="External"/><Relationship Id="rId51" Type="http://schemas.openxmlformats.org/officeDocument/2006/relationships/hyperlink" Target="https://www.xingtu.cn/ad/creator/author-homepage/douyin-video/7630700459895816211?market_track_id=R9QIIMBQZLH4WX4AIG0L&amp;search_session_id=7641102759903117348&amp;possessStarId" TargetMode="External"/><Relationship Id="rId50" Type="http://schemas.openxmlformats.org/officeDocument/2006/relationships/hyperlink" Target="https://v.douyin.com/RrR_HZSJ9D0/" TargetMode="External"/><Relationship Id="rId5" Type="http://schemas.openxmlformats.org/officeDocument/2006/relationships/hyperlink" Target="https://www.xingtu.cn/ad/creator/author-homepage/douyin-video/7506029412951326771?market_track_id=WHWTNG80Q9K6DZXOV7L4&amp;search_session_id=7624305749833531438&amp;possessStarId" TargetMode="External"/><Relationship Id="rId49" Type="http://schemas.openxmlformats.org/officeDocument/2006/relationships/hyperlink" Target="https://www.xingtu.cn/ad/creator/author-homepage/douyin-video/7377787968385187855?market_track_id=3QSRHL8NXF8L0U800IGS&amp;search_session_id=7641102421632450603&amp;possessStarId" TargetMode="External"/><Relationship Id="rId48" Type="http://schemas.openxmlformats.org/officeDocument/2006/relationships/hyperlink" Target="https://v.douyin.com/ssdLwPG90CA/" TargetMode="External"/><Relationship Id="rId47" Type="http://schemas.openxmlformats.org/officeDocument/2006/relationships/hyperlink" Target="https://v.douyin.com/gUyiw-L1uIw/" TargetMode="External"/><Relationship Id="rId46" Type="http://schemas.openxmlformats.org/officeDocument/2006/relationships/hyperlink" Target="https://www.xingtu.cn/ad/creator/author-homepage/douyin-video/7362933368834605066?market_track_id=8AFLJZ5TI0LT3RANBN48&amp;search_session_id=7639311367719272511&amp;possessStarId" TargetMode="External"/><Relationship Id="rId45" Type="http://schemas.openxmlformats.org/officeDocument/2006/relationships/hyperlink" Target="https://v.douyin.com/YhQ7LK9VKPk/" TargetMode="External"/><Relationship Id="rId44" Type="http://schemas.openxmlformats.org/officeDocument/2006/relationships/hyperlink" Target="https://www.xingtu.cn/ad/creator/author-homepage/douyin-video/7581347930276102185?market_track_id=RDM6252254OZR14FP29P&amp;search_session_id=7639308600611553322&amp;possessStarId" TargetMode="External"/><Relationship Id="rId43" Type="http://schemas.openxmlformats.org/officeDocument/2006/relationships/hyperlink" Target="https://v.douyin.com/hBhMJmad13A/" TargetMode="External"/><Relationship Id="rId42" Type="http://schemas.openxmlformats.org/officeDocument/2006/relationships/hyperlink" Target="https://www.xingtu.cn/ad/creator/author-homepage/douyin-video/7043132477740679207?market_track_id=AH013TYWVVR7GYL911T3&amp;search_session_id=7639288645958893609&amp;possessStarId" TargetMode="External"/><Relationship Id="rId41" Type="http://schemas.openxmlformats.org/officeDocument/2006/relationships/hyperlink" Target="https://v.douyin.com/gdMdERiuET0/" TargetMode="External"/><Relationship Id="rId40" Type="http://schemas.openxmlformats.org/officeDocument/2006/relationships/hyperlink" Target="https://www.xingtu.cn/ad/creator/author-homepage/douyin-video/7525478994339168297?market_track_id=S0TQK1PIVWE39QJJTOWI&amp;search_session_id=7639240823724572678&amp;possessStarId" TargetMode="External"/><Relationship Id="rId4" Type="http://schemas.openxmlformats.org/officeDocument/2006/relationships/hyperlink" Target="https://v.douyin.com/AS4wpBAUDes/" TargetMode="External"/><Relationship Id="rId39" Type="http://schemas.openxmlformats.org/officeDocument/2006/relationships/hyperlink" Target="https://v.douyin.com/I6j2Bx53lDE/" TargetMode="External"/><Relationship Id="rId38" Type="http://schemas.openxmlformats.org/officeDocument/2006/relationships/hyperlink" Target="https://v.douyin.com/CYkS6PX1RMA/" TargetMode="External"/><Relationship Id="rId37" Type="http://schemas.openxmlformats.org/officeDocument/2006/relationships/hyperlink" Target="https://www.xingtu.cn/ad/creator/author-homepage/douyin-video/7632614698331930633?market_track_id=DCLFE3RX6YMWH513B3JU&amp;search_session_id=7638867426985738259&amp;possessStarId" TargetMode="External"/><Relationship Id="rId36" Type="http://schemas.openxmlformats.org/officeDocument/2006/relationships/hyperlink" Target="https://v.douyin.com/3COVW4ypxDM/" TargetMode="External"/><Relationship Id="rId35" Type="http://schemas.openxmlformats.org/officeDocument/2006/relationships/hyperlink" Target="https://www.xingtu.cn/ad/creator/author-homepage/douyin-video/7620104182401335331?market_track_id=P7JOPZZ92JW9AVJOQK2Y&amp;search_session_id=7637834643555614763&amp;possessStarId" TargetMode="External"/><Relationship Id="rId34" Type="http://schemas.openxmlformats.org/officeDocument/2006/relationships/hyperlink" Target="https://v.douyin.com/VMyx4zmbIXg/" TargetMode="External"/><Relationship Id="rId33" Type="http://schemas.openxmlformats.org/officeDocument/2006/relationships/hyperlink" Target="https://www.xingtu.cn/ad/creator/author-homepage/douyin-video/7619278628093722633?market_track_id=P2A4SRHLHMIVOH4A2SGJ&amp;search_session_id=7637812841416032262&amp;possessStarId" TargetMode="External"/><Relationship Id="rId32" Type="http://schemas.openxmlformats.org/officeDocument/2006/relationships/hyperlink" Target="https://v.douyin.com/MB0Z_AbCSGo/" TargetMode="External"/><Relationship Id="rId31" Type="http://schemas.openxmlformats.org/officeDocument/2006/relationships/hyperlink" Target="https://v.douyin.com/NkKiJlDIlV0/" TargetMode="External"/><Relationship Id="rId30" Type="http://schemas.openxmlformats.org/officeDocument/2006/relationships/hyperlink" Target="https://www.xingtu.cn/ad/creator/author-homepage/douyin-video/7636421698023063602?market_track_id=2JZDTQ48GYES53ZUM3OY&amp;search_session_id=7637792501511815187&amp;possessStarId" TargetMode="External"/><Relationship Id="rId3" Type="http://schemas.openxmlformats.org/officeDocument/2006/relationships/hyperlink" Target="https://www.xingtu.cn/ad/creator/author-homepage/douyin-video/6639507729494835203?market_track_id=JFPBV8FGS65JDHU9CIAY&amp;search_session_id=7622928305519394852&amp;possessStarId" TargetMode="External"/><Relationship Id="rId29" Type="http://schemas.openxmlformats.org/officeDocument/2006/relationships/hyperlink" Target="https://v.douyin.com/MntQwTFNc0c/" TargetMode="External"/><Relationship Id="rId28" Type="http://schemas.openxmlformats.org/officeDocument/2006/relationships/hyperlink" Target="https://v.douyin.com/IiCLn0XLAdg/" TargetMode="External"/><Relationship Id="rId27" Type="http://schemas.openxmlformats.org/officeDocument/2006/relationships/hyperlink" Target="https://www.xingtu.cn/ad/creator/author-homepage/douyin-video/6870167326688280589?market_track_id=ZONXXADQ4OZNM1MUUH2F&amp;search_session_id=7634049273059115027&amp;possessStarId" TargetMode="External"/><Relationship Id="rId26" Type="http://schemas.openxmlformats.org/officeDocument/2006/relationships/hyperlink" Target="https://v.douyin.com/6WGiXLIyxQE/" TargetMode="External"/><Relationship Id="rId25" Type="http://schemas.openxmlformats.org/officeDocument/2006/relationships/hyperlink" Target="https://v.douyin.com/kCXoMkkUlQA/" TargetMode="External"/><Relationship Id="rId24" Type="http://schemas.openxmlformats.org/officeDocument/2006/relationships/hyperlink" Target="https://www.xingtu.cn/ad/creator/author-homepage/douyin-video/7625654585633275930?market_track_id=4RWUYZ98HSU6SB03NOF6&amp;search_session_id=7632250722310389823&amp;possessStarId" TargetMode="External"/><Relationship Id="rId23" Type="http://schemas.openxmlformats.org/officeDocument/2006/relationships/hyperlink" Target="https://v.douyin.com/FvaqunejGuY/" TargetMode="External"/><Relationship Id="rId22" Type="http://schemas.openxmlformats.org/officeDocument/2006/relationships/hyperlink" Target="https://www.xingtu.cn/ad/creator/author-homepage/douyin-video/7223616917523660855?market_track_id=08EPUHR7ZBL11PKP8OR1&amp;search_session_id=7622923482774487083&amp;possessStarId" TargetMode="External"/><Relationship Id="rId21" Type="http://schemas.openxmlformats.org/officeDocument/2006/relationships/hyperlink" Target="https://v.douyin.com/LmfHAD2QWLw/" TargetMode="External"/><Relationship Id="rId20" Type="http://schemas.openxmlformats.org/officeDocument/2006/relationships/hyperlink" Target="https://www.xingtu.cn/ad/creator/author-homepage/douyin-video/6746573383141425164?market_track_id=IQF8MKDF0SBPY8SY7L1R&amp;search_session_id=7506414821974310953&amp;video_type=2&amp;_route_from=from_page%3DMarket%26search_session_id%3D7506414821974310953%26is_for_order%3D1%26market_track_id%3DIQF8MKDF0SBPY8SY7L1R%26platform_source%3D1%26key%3D%25E8%25A5%25BF%25E7%2593%259C%25E5%25A5%2587%25E5%25B9%25BB%25E5%25B7%25A5%25E5%258E%2582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" TargetMode="External"/><Relationship Id="rId2" Type="http://schemas.openxmlformats.org/officeDocument/2006/relationships/hyperlink" Target="https://v.douyin.com/UYCTfS6/" TargetMode="External"/><Relationship Id="rId19" Type="http://schemas.openxmlformats.org/officeDocument/2006/relationships/hyperlink" Target="https://v.douyin.com/iy5xpGEA/" TargetMode="External"/><Relationship Id="rId18" Type="http://schemas.openxmlformats.org/officeDocument/2006/relationships/hyperlink" Target="https://www.xingtu.cn/ad/creator/author-homepage/douyin-video/7627508508640051254?market_track_id=QE37THH7JJBLBJFAGXRZ&amp;search_session_id=7632240025220661291&amp;possessStarId" TargetMode="External"/><Relationship Id="rId17" Type="http://schemas.openxmlformats.org/officeDocument/2006/relationships/hyperlink" Target="https://v.douyin.com/0ktqD7Kq-TQ/" TargetMode="External"/><Relationship Id="rId16" Type="http://schemas.openxmlformats.org/officeDocument/2006/relationships/hyperlink" Target="https://v.douyin.com/v45HSNmNvm4/" TargetMode="External"/><Relationship Id="rId15" Type="http://schemas.openxmlformats.org/officeDocument/2006/relationships/hyperlink" Target="https://www.xingtu.cn/ad/creator/author-homepage/douyin-video/7394258125760495625?market_track_id=WHMQUV3BFAB546C4W4J4&amp;search_session_id=7630681463172153363&amp;possessStarId" TargetMode="External"/><Relationship Id="rId14" Type="http://schemas.openxmlformats.org/officeDocument/2006/relationships/hyperlink" Target="https://v.douyin.com/dHc-EJqjIgE/" TargetMode="External"/><Relationship Id="rId135" Type="http://schemas.openxmlformats.org/officeDocument/2006/relationships/hyperlink" Target="https://www.xingtu.cn/ad/creator/author-homepage/douyin-video/7103513819531444260?market_track_id=J25YX9PKHLZD1AJ07NR2&amp;search_session_id=7657026259989954602&amp;possessStarId" TargetMode="External"/><Relationship Id="rId134" Type="http://schemas.openxmlformats.org/officeDocument/2006/relationships/hyperlink" Target="https://v.douyin.com/-Ev39-VBrX8/" TargetMode="External"/><Relationship Id="rId133" Type="http://schemas.openxmlformats.org/officeDocument/2006/relationships/hyperlink" Target="https://www.xingtu.cn/ad/creator/author-homepage/douyin-video/7663078639201681434?market_track_id=THQW7KI80YAMJTJ6RHKH&amp;search_session_id=7668605692793880639&amp;possessStarId" TargetMode="External"/><Relationship Id="rId132" Type="http://schemas.openxmlformats.org/officeDocument/2006/relationships/hyperlink" Target="https://v.douyin.com/s0edWt_-PgA/" TargetMode="External"/><Relationship Id="rId131" Type="http://schemas.openxmlformats.org/officeDocument/2006/relationships/hyperlink" Target="https://v.douyin.com/p6jB9OCP8nU/" TargetMode="External"/><Relationship Id="rId130" Type="http://schemas.openxmlformats.org/officeDocument/2006/relationships/hyperlink" Target="https://v.douyin.com/Sq-oF7fcoGs/" TargetMode="External"/><Relationship Id="rId13" Type="http://schemas.openxmlformats.org/officeDocument/2006/relationships/hyperlink" Target="https://www.xingtu.cn/ad/creator/author-homepage/douyin-video/7611861806792835122?market_track_id=BA98VPPVSR7JXZVY8SG4&amp;search_session_id=7628916642072346667&amp;possessStarId" TargetMode="External"/><Relationship Id="rId129" Type="http://schemas.openxmlformats.org/officeDocument/2006/relationships/hyperlink" Target="https://v.douyin.com/tPcNHgunlFI/" TargetMode="External"/><Relationship Id="rId128" Type="http://schemas.openxmlformats.org/officeDocument/2006/relationships/hyperlink" Target="https://v.douyin.com/XhbH9GkKQ54/" TargetMode="External"/><Relationship Id="rId127" Type="http://schemas.openxmlformats.org/officeDocument/2006/relationships/hyperlink" Target="https://www.xingtu.cn/ad/creator/author-homepage/douyin-video/7644088198397689865?market_track_id=WKXDR5F85UVSKAFGOV6K&amp;search_session_id=7667493677996687414&amp;possessStarId" TargetMode="External"/><Relationship Id="rId126" Type="http://schemas.openxmlformats.org/officeDocument/2006/relationships/hyperlink" Target="https://v.douyin.com/4N3gD0K6Z6c/" TargetMode="External"/><Relationship Id="rId125" Type="http://schemas.openxmlformats.org/officeDocument/2006/relationships/hyperlink" Target="https://www.xingtu.cn/ad/creator/author-homepage/douyin-video/7657734781358047258?market_track_id=DTR28TVZBABHNZHN8PMU&amp;search_session_id=7667413672268152878&amp;possessStarId" TargetMode="External"/><Relationship Id="rId124" Type="http://schemas.openxmlformats.org/officeDocument/2006/relationships/hyperlink" Target="https://v.douyin.com/yyDnbPMR_Yc/" TargetMode="External"/><Relationship Id="rId123" Type="http://schemas.openxmlformats.org/officeDocument/2006/relationships/hyperlink" Target="https://www.xingtu.cn/ad/creator/author-homepage/douyin-video/7666032996121575466?market_track_id=ZJRO9HOY9QCZYKFPNYEQ&amp;search_session_id=7667410492704571438&amp;possessStarId" TargetMode="External"/><Relationship Id="rId122" Type="http://schemas.openxmlformats.org/officeDocument/2006/relationships/hyperlink" Target="https://www.xingtu.cn/ad/creator/author-homepage/douyin-video/7659442243039658030?market_track_id=JS38W3PYHKCQQXA1H511&amp;search_session_id=7667404581835751474&amp;possessStarId" TargetMode="External"/><Relationship Id="rId121" Type="http://schemas.openxmlformats.org/officeDocument/2006/relationships/hyperlink" Target="https://v.douyin.com/6fUoJMnlW_Q/" TargetMode="External"/><Relationship Id="rId120" Type="http://schemas.openxmlformats.org/officeDocument/2006/relationships/hyperlink" Target="https://v.douyin.com/oYqSIwHxwgs/" TargetMode="External"/><Relationship Id="rId12" Type="http://schemas.openxmlformats.org/officeDocument/2006/relationships/hyperlink" Target="https://v.douyin.com/vUzTK_Mr9rI/" TargetMode="External"/><Relationship Id="rId119" Type="http://schemas.openxmlformats.org/officeDocument/2006/relationships/hyperlink" Target="https://www.xingtu.cn/ad/creator/author-homepage/douyin-video/7667079665127063594?market_track_id=SWWALMUKZSS0ZPWLYTJ4&amp;search_session_id=7667400235761287194&amp;possessStarId" TargetMode="External"/><Relationship Id="rId118" Type="http://schemas.openxmlformats.org/officeDocument/2006/relationships/hyperlink" Target="https://v.douyin.com/6QW3S3JdZ68/" TargetMode="External"/><Relationship Id="rId117" Type="http://schemas.openxmlformats.org/officeDocument/2006/relationships/hyperlink" Target="https://www.xingtu.cn/ad/creator/author-homepage/douyin-video/7121176243898155022?market_track_id=IIDF5RN0L1MRR295ZLYR&amp;search_session_id=7665976492216041535&amp;possessStarId" TargetMode="External"/><Relationship Id="rId116" Type="http://schemas.openxmlformats.org/officeDocument/2006/relationships/hyperlink" Target="https://v.douyin.com/NGsWEggFAGo/" TargetMode="External"/><Relationship Id="rId115" Type="http://schemas.openxmlformats.org/officeDocument/2006/relationships/hyperlink" Target="https://www.xingtu.cn/ad/creator/author-homepage/douyin-video/7110903728575610895?market_track_id=HYFSDB13H5SKH2F9IIBC&amp;search_session_id=7665279790765473833&amp;possessStarId" TargetMode="External"/><Relationship Id="rId114" Type="http://schemas.openxmlformats.org/officeDocument/2006/relationships/hyperlink" Target="https://v.douyin.com/BUS_RZ2saxA/" TargetMode="External"/><Relationship Id="rId113" Type="http://schemas.openxmlformats.org/officeDocument/2006/relationships/hyperlink" Target="https://www.xingtu.cn/ad/creator/author-homepage/douyin-video/7632025432186945577?market_track_id=G4YLQG97RIW4ROKP0E91&amp;search_session_id=7663319498045161515&amp;possessStarId" TargetMode="External"/><Relationship Id="rId112" Type="http://schemas.openxmlformats.org/officeDocument/2006/relationships/hyperlink" Target="https://v.douyin.com/CFh8QvDW9AI/" TargetMode="External"/><Relationship Id="rId111" Type="http://schemas.openxmlformats.org/officeDocument/2006/relationships/hyperlink" Target="https://www.xingtu.cn/ad/creator/author-homepage/douyin-video/7662269558601826330?market_track_id=D324J8PLZWHI0ULEXFLM&amp;search_session_id=7662273455240871987&amp;possessStarId" TargetMode="External"/><Relationship Id="rId110" Type="http://schemas.openxmlformats.org/officeDocument/2006/relationships/hyperlink" Target="https://v.douyin.com/cu6s1y9x00k/" TargetMode="External"/><Relationship Id="rId11" Type="http://schemas.openxmlformats.org/officeDocument/2006/relationships/hyperlink" Target="https://v.douyin.com/iUtK0oyN9P0/" TargetMode="External"/><Relationship Id="rId109" Type="http://schemas.openxmlformats.org/officeDocument/2006/relationships/hyperlink" Target="https://v.douyin.com/Rkis1qevLN8/" TargetMode="External"/><Relationship Id="rId108" Type="http://schemas.openxmlformats.org/officeDocument/2006/relationships/hyperlink" Target="https://www.xingtu.cn/ad/creator/author-homepage/douyin-video/7634863326979162162?market_track_id=VGQVAUDGRG13B2KYC5GV&amp;search_session_id=7660027839882297395&amp;possessStarId" TargetMode="External"/><Relationship Id="rId107" Type="http://schemas.openxmlformats.org/officeDocument/2006/relationships/hyperlink" Target="https://v.douyin.com/PaavRcIWVfc/" TargetMode="External"/><Relationship Id="rId106" Type="http://schemas.openxmlformats.org/officeDocument/2006/relationships/hyperlink" Target="https://www.xingtu.cn/ad/creator/author-homepage/douyin-video/6828938551166500878?market_track_id=BXGY9USEKS8LYXDSDDXK&amp;search_session_id=7660026471176241190&amp;possessStarId" TargetMode="External"/><Relationship Id="rId105" Type="http://schemas.openxmlformats.org/officeDocument/2006/relationships/hyperlink" Target="https://v.douyin.com/j5g3_O19vl4/" TargetMode="External"/><Relationship Id="rId104" Type="http://schemas.openxmlformats.org/officeDocument/2006/relationships/hyperlink" Target="https://www.xingtu.cn/ad/creator/author-homepage/douyin-video/7648630106889584690?market_track_id=MSF7ANTAW0Q0OSTVL9EM&amp;search_session_id=7658221079819239460&amp;possessStarId" TargetMode="External"/><Relationship Id="rId103" Type="http://schemas.openxmlformats.org/officeDocument/2006/relationships/hyperlink" Target="https://v.douyin.com/HYvB6PtzXCo/" TargetMode="External"/><Relationship Id="rId102" Type="http://schemas.openxmlformats.org/officeDocument/2006/relationships/hyperlink" Target="https://www.xingtu.cn/ad/creator/author-homepage/douyin-video/7177325709579255865?market_track_id=RKOAZ63CBQKILQBFAIVC&amp;search_session_id=7658220282351697926&amp;possessStarId" TargetMode="External"/><Relationship Id="rId101" Type="http://schemas.openxmlformats.org/officeDocument/2006/relationships/hyperlink" Target="https://v.douyin.com/rtTCVeo0OE8/" TargetMode="External"/><Relationship Id="rId100" Type="http://schemas.openxmlformats.org/officeDocument/2006/relationships/hyperlink" Target="https://www.xingtu.cn/ad/creator/author-homepage/douyin-video/7657118395696480306?market_track_id=9ODNKC2KHO7P98FLOPFM&amp;search_session_id=7657121022218518569&amp;possessStarId" TargetMode="External"/><Relationship Id="rId10" Type="http://schemas.openxmlformats.org/officeDocument/2006/relationships/hyperlink" Target="https://www.xingtu.cn/ad/creator/author-homepage/douyin-video/7363194369366802458?market_track_id=8B3MTZLMJXZ1NQOQP66E&amp;search_session_id=7628146370236907561&amp;possessStarId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xingtu.cn/ad/creator/author-homepage/douyin-video/7509809715971358746" TargetMode="External"/><Relationship Id="rId98" Type="http://schemas.openxmlformats.org/officeDocument/2006/relationships/hyperlink" Target="https://www.xingtu.cn/ad/creator/author-homepage/douyin-video/7403307892555186226" TargetMode="External"/><Relationship Id="rId97" Type="http://schemas.openxmlformats.org/officeDocument/2006/relationships/hyperlink" Target="https://www.xingtu.cn/ad/creator/author-homepage/douyin-video/7472972785787076617" TargetMode="External"/><Relationship Id="rId96" Type="http://schemas.openxmlformats.org/officeDocument/2006/relationships/hyperlink" Target="https://www.xingtu.cn/ad/creator/author-homepage/douyin-video/7567304887768186899" TargetMode="External"/><Relationship Id="rId95" Type="http://schemas.openxmlformats.org/officeDocument/2006/relationships/hyperlink" Target="https://www.xingtu.cn/ad/creator/author-homepage/douyin-video/7555010103343054889" TargetMode="External"/><Relationship Id="rId94" Type="http://schemas.openxmlformats.org/officeDocument/2006/relationships/hyperlink" Target="https://www.xingtu.cn/ad/creator/author-homepage/douyin-video/7434003555628875785" TargetMode="External"/><Relationship Id="rId93" Type="http://schemas.openxmlformats.org/officeDocument/2006/relationships/hyperlink" Target="https://www.xingtu.cn/ad/creator/author-homepage/douyin-video/7410608487471775770" TargetMode="External"/><Relationship Id="rId92" Type="http://schemas.openxmlformats.org/officeDocument/2006/relationships/hyperlink" Target="https://www.xingtu.cn/ad/creator/author-homepage/douyin-video/7365731501331185691" TargetMode="External"/><Relationship Id="rId91" Type="http://schemas.openxmlformats.org/officeDocument/2006/relationships/hyperlink" Target="https://www.xingtu.cn/ad/creator/author-homepage/douyin-video/7496433900843958313" TargetMode="External"/><Relationship Id="rId90" Type="http://schemas.openxmlformats.org/officeDocument/2006/relationships/hyperlink" Target="https://www.xingtu.cn/ad/creator/author-homepage/douyin-video/7537216762581155849" TargetMode="External"/><Relationship Id="rId9" Type="http://schemas.openxmlformats.org/officeDocument/2006/relationships/hyperlink" Target="https://v.douyin.com/A8oV6Rg/" TargetMode="External"/><Relationship Id="rId89" Type="http://schemas.openxmlformats.org/officeDocument/2006/relationships/hyperlink" Target="https://www.xingtu.cn/ad/creator/author-homepage/douyin-video/6697117781990572045" TargetMode="External"/><Relationship Id="rId88" Type="http://schemas.openxmlformats.org/officeDocument/2006/relationships/hyperlink" Target="https://www.xingtu.cn/ad/creator/author-homepage/douyin-video/7491204294541049866" TargetMode="External"/><Relationship Id="rId87" Type="http://schemas.openxmlformats.org/officeDocument/2006/relationships/hyperlink" Target="https://v.douyin.com/PjD4fvKfbk4/" TargetMode="External"/><Relationship Id="rId86" Type="http://schemas.openxmlformats.org/officeDocument/2006/relationships/hyperlink" Target="https://v.douyin.com/s536jDtjVDI/" TargetMode="External"/><Relationship Id="rId85" Type="http://schemas.openxmlformats.org/officeDocument/2006/relationships/hyperlink" Target="https://v.douyin.com/iUqoLC5N/" TargetMode="External"/><Relationship Id="rId84" Type="http://schemas.openxmlformats.org/officeDocument/2006/relationships/hyperlink" Target="https://v.douyin.com/3NPDdgbhXxU/" TargetMode="External"/><Relationship Id="rId83" Type="http://schemas.openxmlformats.org/officeDocument/2006/relationships/hyperlink" Target="https://v.douyin.com/aaxHiIgt2nU/" TargetMode="External"/><Relationship Id="rId82" Type="http://schemas.openxmlformats.org/officeDocument/2006/relationships/hyperlink" Target="https://v.douyin.com/iUqEqc4n/" TargetMode="External"/><Relationship Id="rId81" Type="http://schemas.openxmlformats.org/officeDocument/2006/relationships/hyperlink" Target="https://v.douyin.com/iUqoREuS/" TargetMode="External"/><Relationship Id="rId80" Type="http://schemas.openxmlformats.org/officeDocument/2006/relationships/hyperlink" Target="https://v.douyin.com/oP9eB9Zndyw/" TargetMode="External"/><Relationship Id="rId8" Type="http://schemas.openxmlformats.org/officeDocument/2006/relationships/hyperlink" Target="https://v.douyin.com/ie2bqhFJ/" TargetMode="External"/><Relationship Id="rId79" Type="http://schemas.openxmlformats.org/officeDocument/2006/relationships/hyperlink" Target="https://v.douyin.com/ozauSnGb_YY/" TargetMode="External"/><Relationship Id="rId78" Type="http://schemas.openxmlformats.org/officeDocument/2006/relationships/hyperlink" Target="https://v.douyin.com/lsBose-slm8/" TargetMode="External"/><Relationship Id="rId77" Type="http://schemas.openxmlformats.org/officeDocument/2006/relationships/hyperlink" Target="https://v.douyin.com/i5TTMYBu/ 4@1.com" TargetMode="External"/><Relationship Id="rId76" Type="http://schemas.openxmlformats.org/officeDocument/2006/relationships/hyperlink" Target="https://v.douyin.com/fQt-veskBiM/" TargetMode="External"/><Relationship Id="rId75" Type="http://schemas.openxmlformats.org/officeDocument/2006/relationships/hyperlink" Target="https://v.douyin.com/iUqE6TQE/" TargetMode="External"/><Relationship Id="rId74" Type="http://schemas.openxmlformats.org/officeDocument/2006/relationships/hyperlink" Target="https://v.douyin.com/iUqEX5ha/" TargetMode="External"/><Relationship Id="rId73" Type="http://schemas.openxmlformats.org/officeDocument/2006/relationships/hyperlink" Target="https://v.douyin.com/iUqEsPFP/" TargetMode="External"/><Relationship Id="rId72" Type="http://schemas.openxmlformats.org/officeDocument/2006/relationships/hyperlink" Target="https://v.douyin.com/iUqEg3wg/" TargetMode="External"/><Relationship Id="rId71" Type="http://schemas.openxmlformats.org/officeDocument/2006/relationships/hyperlink" Target="https://v.douyin.com/iUqoRKt8/" TargetMode="External"/><Relationship Id="rId70" Type="http://schemas.openxmlformats.org/officeDocument/2006/relationships/hyperlink" Target="https://v.douyin.com/iysUjXQd/" TargetMode="External"/><Relationship Id="rId7" Type="http://schemas.openxmlformats.org/officeDocument/2006/relationships/hyperlink" Target="https://v.douyin.com/iJsMgCaF/" TargetMode="External"/><Relationship Id="rId69" Type="http://schemas.openxmlformats.org/officeDocument/2006/relationships/hyperlink" Target="https://v.douyin.com/iUqEKkjR/" TargetMode="External"/><Relationship Id="rId68" Type="http://schemas.openxmlformats.org/officeDocument/2006/relationships/hyperlink" Target="https://v.douyin.com/iUqodd86/" TargetMode="External"/><Relationship Id="rId67" Type="http://schemas.openxmlformats.org/officeDocument/2006/relationships/hyperlink" Target="https://v.douyin.com/4_cX26HNmDg/" TargetMode="External"/><Relationship Id="rId66" Type="http://schemas.openxmlformats.org/officeDocument/2006/relationships/hyperlink" Target="https://v.douyin.com/FJ0uc_52FI4/" TargetMode="External"/><Relationship Id="rId65" Type="http://schemas.openxmlformats.org/officeDocument/2006/relationships/hyperlink" Target="https://www.xingtu.cn/ad/creator/author-homepage/douyin-video/6849394204091613198?market_track_id=N5I0U3KI2JDE2E9W9G4Y&amp;search_session_id=7637838260945502249&amp;possessStarId" TargetMode="External"/><Relationship Id="rId64" Type="http://schemas.openxmlformats.org/officeDocument/2006/relationships/hyperlink" Target="https://v.douyin.com/BmMPgoJLf-4/" TargetMode="External"/><Relationship Id="rId63" Type="http://schemas.openxmlformats.org/officeDocument/2006/relationships/hyperlink" Target="https://www.xingtu.cn/ad/creator/author-homepage/douyin-video/7072935851847581734?market_track_id=LDXVS0SXIARWO5W865W2&amp;search_session_id=7583963797183758342&amp;possessStarId" TargetMode="External"/><Relationship Id="rId62" Type="http://schemas.openxmlformats.org/officeDocument/2006/relationships/hyperlink" Target="https://v.douyin.com/z7JKhSGLHj4/" TargetMode="External"/><Relationship Id="rId61" Type="http://schemas.openxmlformats.org/officeDocument/2006/relationships/hyperlink" Target="https://www.xingtu.cn/ad/creator/author-homepage/douyin-video/7500291636237172786?market_track_id=ZRXGS7EBOP8TJYW786K6&amp;search_session_id=7628810670493958163&amp;possessStarId" TargetMode="External"/><Relationship Id="rId60" Type="http://schemas.openxmlformats.org/officeDocument/2006/relationships/hyperlink" Target="https://v.douyin.com/reCgrdFHWPg/" TargetMode="External"/><Relationship Id="rId6" Type="http://schemas.openxmlformats.org/officeDocument/2006/relationships/hyperlink" Target="https://v.douyin.com/F52xKBj/" TargetMode="External"/><Relationship Id="rId59" Type="http://schemas.openxmlformats.org/officeDocument/2006/relationships/hyperlink" Target="https://www.xingtu.cn/ad/creator/author-homepage/douyin-video/7038478848643563534?market_track_id=WRH0X2VTBQOA772X13B0&amp;search_session_id=7626972474319568938&amp;possessStarId" TargetMode="External"/><Relationship Id="rId58" Type="http://schemas.openxmlformats.org/officeDocument/2006/relationships/hyperlink" Target="https://v.douyin.com/NsdaZfR8rP8/" TargetMode="External"/><Relationship Id="rId57" Type="http://schemas.openxmlformats.org/officeDocument/2006/relationships/hyperlink" Target="https://www.xingtu.cn/ad/creator/author-homepage/douyin-video/6870169297021304846?market_track_id=DTXSR7LGXDDP8UDO1QXS&amp;search_session_id=7623611109106515974&amp;possessStarId" TargetMode="External"/><Relationship Id="rId56" Type="http://schemas.openxmlformats.org/officeDocument/2006/relationships/hyperlink" Target="https://v.douyin.com/vEFkVURsq8c/" TargetMode="External"/><Relationship Id="rId55" Type="http://schemas.openxmlformats.org/officeDocument/2006/relationships/hyperlink" Target="https://www.xingtu.cn/ad/creator/author-homepage/douyin-video/6745735245292634119?market_track_id=QGGJMZ37P25LBOHZ2AEN&amp;search_session_id=7623610944094388266&amp;possessStarId" TargetMode="External"/><Relationship Id="rId54" Type="http://schemas.openxmlformats.org/officeDocument/2006/relationships/hyperlink" Target="https://www.xingtu.cn/ad/creator/author-homepage/douyin-video/6596677890702573576?market_track_id=1KR3GFKQM5AIY5XHILZB&amp;search_session_id=7623610896337862719&amp;possessStarId" TargetMode="External"/><Relationship Id="rId53" Type="http://schemas.openxmlformats.org/officeDocument/2006/relationships/hyperlink" Target="https://www.xingtu.cn/ad/creator/author-homepage/douyin-video/6802767523159736334?market_track_id=W7FZYIMA1IATLVY9IN06&amp;search_session_id=7623610564140941353&amp;possessStarId" TargetMode="External"/><Relationship Id="rId52" Type="http://schemas.openxmlformats.org/officeDocument/2006/relationships/hyperlink" Target="https://www.xingtu.cn/ad/creator/author-homepage/douyin-video/7076103858035884064?market_track_id=UPETB3ZGZV9J7NAP1UV2&amp;search_session_id=7623610320645144617&amp;possessStarId" TargetMode="External"/><Relationship Id="rId51" Type="http://schemas.openxmlformats.org/officeDocument/2006/relationships/hyperlink" Target="https://www.xingtu.cn/ad/creator/author-homepage/douyin-video/7584298802434015282?market_track_id=38BEUPYHWJY1KQ65Y0K9&amp;search_session_id=7623610365050011690&amp;possessStarId" TargetMode="External"/><Relationship Id="rId50" Type="http://schemas.openxmlformats.org/officeDocument/2006/relationships/hyperlink" Target="https://www.xingtu.cn/ad/creator/author-homepage/douyin-video/6685685942100951051?market_track_id=39ZF9LS5R0BHNELV6579&amp;search_session_id=7623609982412046379&amp;possessStarId" TargetMode="External"/><Relationship Id="rId5" Type="http://schemas.openxmlformats.org/officeDocument/2006/relationships/hyperlink" Target="https://v.douyin.com/6QeCELJ/" TargetMode="External"/><Relationship Id="rId49" Type="http://schemas.openxmlformats.org/officeDocument/2006/relationships/hyperlink" Target="https://www.xingtu.cn/ad/creator/author-homepage/douyin-video/6870162483605143560?market_track_id=FX18THVF6UFN04ZG7567&amp;search_session_id=7623609844599619627&amp;possessStarId" TargetMode="External"/><Relationship Id="rId48" Type="http://schemas.openxmlformats.org/officeDocument/2006/relationships/hyperlink" Target="https://www.xingtu.cn/ad/creator/author-homepage/douyin-video/6677846898373558276?market_track_id=ZDNV1M9245HXUIZ7KTF6&amp;search_session_id=7623609800173961222&amp;possessStarId" TargetMode="External"/><Relationship Id="rId47" Type="http://schemas.openxmlformats.org/officeDocument/2006/relationships/hyperlink" Target="https://www.xingtu.cn/ad/creator/author-homepage/douyin-video/6596677897019195405?market_track_id=MAOYOS9WK13E5RGM8WJM&amp;search_session_id=7623609676953337899&amp;possessStarId" TargetMode="External"/><Relationship Id="rId46" Type="http://schemas.openxmlformats.org/officeDocument/2006/relationships/hyperlink" Target="https://www.xingtu.cn/ad/creator/author-homepage/douyin-video/6629722305654161422?market_track_id=60TQHO2Q0FICIEH5FQUS&amp;search_session_id=7623609654531964970&amp;possessStarId" TargetMode="External"/><Relationship Id="rId45" Type="http://schemas.openxmlformats.org/officeDocument/2006/relationships/hyperlink" Target="https://www.xingtu.cn/ad/creator/author-homepage/douyin-video/6745247860272398350?market_track_id=GI8X4IJY0UQB5G0CWXXJ&amp;search_session_id=7623609495964909610&amp;possessStarId" TargetMode="External"/><Relationship Id="rId44" Type="http://schemas.openxmlformats.org/officeDocument/2006/relationships/hyperlink" Target="https://www.xingtu.cn/ad/creator/author-homepage/douyin-video/6629658001387028484?market_track_id=LZ4VP2YF6QMQK9F61LLJ&amp;search_session_id=7623609274740703275&amp;possessStarId" TargetMode="External"/><Relationship Id="rId43" Type="http://schemas.openxmlformats.org/officeDocument/2006/relationships/hyperlink" Target="https://www.xingtu.cn/ad/creator/author-homepage/douyin-video/6629657084751249412?market_track_id=615YE8XUS4ZL8UR925IY&amp;search_session_id=7623608769561886739&amp;possessStarId" TargetMode="External"/><Relationship Id="rId42" Type="http://schemas.openxmlformats.org/officeDocument/2006/relationships/hyperlink" Target="https://www.xingtu.cn/ad/creator/author-homepage/douyin-video/6797192635304902663?market_track_id=WMUJGPB3YTSFCYEK4H8T&amp;search_session_id=7623608581015388179&amp;possessStarId" TargetMode="External"/><Relationship Id="rId41" Type="http://schemas.openxmlformats.org/officeDocument/2006/relationships/hyperlink" Target="https://www.xingtu.cn/ad/creator/author-homepage/douyin-video/6704616161562066947?market_track_id=8GT1C4H30O5XAR6HQV9Y&amp;search_session_id=7623608581014863891&amp;possessStarId" TargetMode="External"/><Relationship Id="rId40" Type="http://schemas.openxmlformats.org/officeDocument/2006/relationships/hyperlink" Target="https://www.xingtu.cn/ad/creator/author-homepage/douyin-video/6795057194267049998?market_track_id=ITHDBTXLZT2URLKIQGXG&amp;search_session_id=7623608526732558379&amp;possessStarId" TargetMode="External"/><Relationship Id="rId4" Type="http://schemas.openxmlformats.org/officeDocument/2006/relationships/hyperlink" Target="https://v.douyin.com/M3CUn1t/" TargetMode="External"/><Relationship Id="rId39" Type="http://schemas.openxmlformats.org/officeDocument/2006/relationships/hyperlink" Target="https://www.xingtu.cn/ad/creator/author-homepage/douyin-video/6727269104333357060?market_track_id=DKZUA7MPRXZYGFOMZAK1&amp;search_session_id=7623607781283381267&amp;possessStarId" TargetMode="External"/><Relationship Id="rId38" Type="http://schemas.openxmlformats.org/officeDocument/2006/relationships/hyperlink" Target="https://www.xingtu.cn/ad/creator/author-homepage/douyin-video/7099027245091520549?market_track_id=QMLNK5U1HLIS8ISJGAVP&amp;search_session_id=7623607717412585535&amp;possessStarId" TargetMode="External"/><Relationship Id="rId37" Type="http://schemas.openxmlformats.org/officeDocument/2006/relationships/hyperlink" Target="https://www.xingtu.cn/ad/creator/author-homepage/douyin-video/7092592304216604702?market_track_id=QO63E72AUZZ0I0H5R4JG&amp;search_session_id=7623607543574577194&amp;possessStarId" TargetMode="External"/><Relationship Id="rId36" Type="http://schemas.openxmlformats.org/officeDocument/2006/relationships/hyperlink" Target="https://www.xingtu.cn/ad/creator/author-homepage/douyin-video/6870170277490196494?market_track_id=1WZX4OVSG5ZZAZA9RJO3&amp;search_session_id=7623607397407916051&amp;possessStarId" TargetMode="External"/><Relationship Id="rId35" Type="http://schemas.openxmlformats.org/officeDocument/2006/relationships/hyperlink" Target="https://www.xingtu.cn/ad/creator/author-homepage/douyin-video/6763255570502778892?market_track_id=DBT5WGR7HKG93VZEE7U7&amp;search_session_id=7623607193337856063&amp;possessStarId" TargetMode="External"/><Relationship Id="rId34" Type="http://schemas.openxmlformats.org/officeDocument/2006/relationships/hyperlink" Target="https://www.xingtu.cn/ad/creator/author-homepage/douyin-video/6870159663963308039?market_track_id=UEIZVC6VZCIWXMWYWWLO&amp;search_session_id=7623606787690627126&amp;possessStarId" TargetMode="External"/><Relationship Id="rId33" Type="http://schemas.openxmlformats.org/officeDocument/2006/relationships/hyperlink" Target="https://www.xingtu.cn/ad/creator/author-homepage/douyin-video/6870165164646203406?market_track_id=8CVM8MQJEHPYKSU3T1BS&amp;search_session_id=7623606787689807926&amp;possessStarId" TargetMode="External"/><Relationship Id="rId32" Type="http://schemas.openxmlformats.org/officeDocument/2006/relationships/hyperlink" Target="https://www.xingtu.cn/ad/creator/author-homepage/douyin-video/6769137221485199367?market_track_id=MDGK10CA8VH3IR0WARP2&amp;search_session_id=7623606587886354473&amp;possessStarId" TargetMode="External"/><Relationship Id="rId31" Type="http://schemas.openxmlformats.org/officeDocument/2006/relationships/hyperlink" Target="https://www.xingtu.cn/ad/creator/author-homepage/douyin-video/6746789347472703491?market_track_id=H5DAJOLWUPJK0YQR3X2S&amp;search_session_id=7623606509939441700&amp;possessStarId" TargetMode="External"/><Relationship Id="rId30" Type="http://schemas.openxmlformats.org/officeDocument/2006/relationships/hyperlink" Target="https://www.xingtu.cn/ad/creator/author-homepage/douyin-video/7507192993982169114?market_track_id=Z5S1EB539AIJTJN6Q7OR&amp;search_session_id=7623606229155856447&amp;possessStarId" TargetMode="External"/><Relationship Id="rId3" Type="http://schemas.openxmlformats.org/officeDocument/2006/relationships/hyperlink" Target="https://v.douyin.com/Jn8Fe8S/" TargetMode="External"/><Relationship Id="rId29" Type="http://schemas.openxmlformats.org/officeDocument/2006/relationships/hyperlink" Target="https://www.xingtu.cn/ad/creator/author-homepage/douyin-video/7317865186126217267?market_track_id=BT6OSP4KDUIMMCFH9SCJ&amp;search_session_id=7623606212580130822&amp;possessStarId" TargetMode="External"/><Relationship Id="rId28" Type="http://schemas.openxmlformats.org/officeDocument/2006/relationships/hyperlink" Target="https://v.douyin.com/n81VF-sESc4/" TargetMode="External"/><Relationship Id="rId27" Type="http://schemas.openxmlformats.org/officeDocument/2006/relationships/hyperlink" Target="https://v.douyin.com/RxHAgaxq5pc/" TargetMode="External"/><Relationship Id="rId26" Type="http://schemas.openxmlformats.org/officeDocument/2006/relationships/hyperlink" Target="https://v.douyin.com/nlewZDjMkz4/" TargetMode="External"/><Relationship Id="rId25" Type="http://schemas.openxmlformats.org/officeDocument/2006/relationships/hyperlink" Target="https://v.douyin.com/8oBw_hRyLHk/" TargetMode="External"/><Relationship Id="rId24" Type="http://schemas.openxmlformats.org/officeDocument/2006/relationships/hyperlink" Target="https://v.douyin.com/NecqtmzI3XI/" TargetMode="External"/><Relationship Id="rId23" Type="http://schemas.openxmlformats.org/officeDocument/2006/relationships/hyperlink" Target="https://v.douyin.com/ye9b2f5Zxfo/" TargetMode="External"/><Relationship Id="rId22" Type="http://schemas.openxmlformats.org/officeDocument/2006/relationships/hyperlink" Target="https://v.douyin.com/7MUzLKw2aDs/" TargetMode="External"/><Relationship Id="rId211" Type="http://schemas.openxmlformats.org/officeDocument/2006/relationships/hyperlink" Target="https://v.douyin.com/8ejvqqQxEqU/ 8@1.com :3pm" TargetMode="External"/><Relationship Id="rId210" Type="http://schemas.openxmlformats.org/officeDocument/2006/relationships/hyperlink" Target="https://www.xingtu.cn/ad/creator/author-homepage/douyin-video/6870161836226904077?market_track_id=CB84HWC5PZZMN3MQZV9I&amp;search_session_id=7633704361918939177&amp;possessStarId" TargetMode="External"/><Relationship Id="rId21" Type="http://schemas.openxmlformats.org/officeDocument/2006/relationships/hyperlink" Target="https://v.douyin.com/otyMvGOVt44/" TargetMode="External"/><Relationship Id="rId209" Type="http://schemas.openxmlformats.org/officeDocument/2006/relationships/hyperlink" Target="https://v.douyin.com/ehhWrMEW8O8/" TargetMode="External"/><Relationship Id="rId208" Type="http://schemas.openxmlformats.org/officeDocument/2006/relationships/hyperlink" Target="https://www.xingtu.cn/ad/creator/author-homepage/douyin-video/7647002410639949865?market_track_id=78RPHX75T7VWDGTA8SJP&amp;search_session_id=7657026396330311743&amp;possessStarId" TargetMode="External"/><Relationship Id="rId207" Type="http://schemas.openxmlformats.org/officeDocument/2006/relationships/hyperlink" Target="https://www.xingtu.cn/ad/creator/author-homepage/douyin-video/7614899270650429467?market_track_id=VZTHOR197U1S9YXELGFE&amp;search_session_id=7657026541758513193&amp;possessStarId" TargetMode="External"/><Relationship Id="rId206" Type="http://schemas.openxmlformats.org/officeDocument/2006/relationships/hyperlink" Target="https://www.xingtu.cn/ad/creator/author-homepage/douyin-video/7630047349363965958?market_track_id=5DW2KGVKLNA1VDEDHN4N&amp;search_session_id=7657026439870873663&amp;possessStarId" TargetMode="External"/><Relationship Id="rId205" Type="http://schemas.openxmlformats.org/officeDocument/2006/relationships/hyperlink" Target="https://www.xingtu.cn/ad/creator/author-homepage/douyin-video/7644627665479663654?market_track_id=7UHGVHOU1SFTX0TMP226&amp;search_session_id=7657026425341657094&amp;possessStarId" TargetMode="External"/><Relationship Id="rId204" Type="http://schemas.openxmlformats.org/officeDocument/2006/relationships/hyperlink" Target="https://www.xingtu.cn/ad/creator/author-homepage/douyin-video/7640531660533923878?market_track_id=VFHBYYCBCJWE1MZFHEQK&amp;search_session_id=7657026303857803270&amp;possessStarId" TargetMode="External"/><Relationship Id="rId203" Type="http://schemas.openxmlformats.org/officeDocument/2006/relationships/hyperlink" Target="https://www.xingtu.cn/ad/creator/author-homepage/douyin-video/7565435245514260531?market_track_id=GNDIPQ25U8VFY0JIRSW0&amp;search_session_id=7657026177261502527&amp;possessStarId" TargetMode="External"/><Relationship Id="rId202" Type="http://schemas.openxmlformats.org/officeDocument/2006/relationships/hyperlink" Target="https://v.douyin.com/p69cMRN3COc/" TargetMode="External"/><Relationship Id="rId201" Type="http://schemas.openxmlformats.org/officeDocument/2006/relationships/hyperlink" Target="https://v.douyin.com/5ECa85--RAE/" TargetMode="External"/><Relationship Id="rId200" Type="http://schemas.openxmlformats.org/officeDocument/2006/relationships/hyperlink" Target="https://www.xingtu.cn/ad/creator/author-homepage/douyin-video/7624764761205964836?market_track_id=DDJGNUC5VIOV5RMMI3SF&amp;search_session_id=7649318166262186020&amp;possessStarId" TargetMode="External"/><Relationship Id="rId20" Type="http://schemas.openxmlformats.org/officeDocument/2006/relationships/hyperlink" Target="https://v.douyin.com/iM2BnUWc/" TargetMode="External"/><Relationship Id="rId2" Type="http://schemas.openxmlformats.org/officeDocument/2006/relationships/hyperlink" Target="https://v.douyin.com/LWd4PfQ/" TargetMode="External"/><Relationship Id="rId199" Type="http://schemas.openxmlformats.org/officeDocument/2006/relationships/hyperlink" Target="https://v.douyin.com/foLjMqFfoPY/" TargetMode="External"/><Relationship Id="rId198" Type="http://schemas.openxmlformats.org/officeDocument/2006/relationships/hyperlink" Target="https://v.douyin.com/VNm6Ahf2ThY/" TargetMode="External"/><Relationship Id="rId197" Type="http://schemas.openxmlformats.org/officeDocument/2006/relationships/hyperlink" Target="https://v.douyin.com/4iu0fDgMiGc/" TargetMode="External"/><Relationship Id="rId196" Type="http://schemas.openxmlformats.org/officeDocument/2006/relationships/hyperlink" Target="https://www.xingtu.cn/ad/creator/author-homepage/douyin-video/7200588212668989497?market_track_id=9Q58TE9B17K3H3DXWXLP&amp;search_session_id=7637825513913909284&amp;possessStarId" TargetMode="External"/><Relationship Id="rId195" Type="http://schemas.openxmlformats.org/officeDocument/2006/relationships/hyperlink" Target="https://v.douyin.com/mvtdC8RoLBs/" TargetMode="External"/><Relationship Id="rId194" Type="http://schemas.openxmlformats.org/officeDocument/2006/relationships/hyperlink" Target="https://v.douyin.com/8xE3KFuBYyY/" TargetMode="External"/><Relationship Id="rId193" Type="http://schemas.openxmlformats.org/officeDocument/2006/relationships/hyperlink" Target="https://v.douyin.com/Ah1HZPnPLXQ/" TargetMode="External"/><Relationship Id="rId192" Type="http://schemas.openxmlformats.org/officeDocument/2006/relationships/hyperlink" Target="https://v.douyin.com/sEmRmdWFJqM/" TargetMode="External"/><Relationship Id="rId191" Type="http://schemas.openxmlformats.org/officeDocument/2006/relationships/hyperlink" Target="https://www.xingtu.cn/ad/creator/author-homepage/douyin-video/7482718996203044927?market_track_id=QIPOVUY65PUVKH7AONEO&amp;search_session_id=7628527260811575323&amp;possessStarId" TargetMode="External"/><Relationship Id="rId190" Type="http://schemas.openxmlformats.org/officeDocument/2006/relationships/hyperlink" Target="https://v.douyin.com/6nWojZOY3zk/" TargetMode="External"/><Relationship Id="rId19" Type="http://schemas.openxmlformats.org/officeDocument/2006/relationships/hyperlink" Target="https://v.douyin.com/i5WxXkUV/" TargetMode="External"/><Relationship Id="rId189" Type="http://schemas.openxmlformats.org/officeDocument/2006/relationships/hyperlink" Target="https://www.xingtu.cn/ad/creator/author-homepage/douyin-video/7496472834017853490?market_track_id=3TCLZ8KXK5HDFCAGJQK8&amp;search_session_id=7626685380552704041&amp;possessStarId" TargetMode="External"/><Relationship Id="rId188" Type="http://schemas.openxmlformats.org/officeDocument/2006/relationships/hyperlink" Target="https://v.douyin.com/9u-P4VqoLWE/" TargetMode="External"/><Relationship Id="rId187" Type="http://schemas.openxmlformats.org/officeDocument/2006/relationships/hyperlink" Target="https://www.xingtu.cn/ad/creator/author-homepage/douyin-video/7568728914202902554?market_track_id=SRGJLDIFDKC3RCYEDOWU&amp;search_session_id=7622929001283387446&amp;possessStarId" TargetMode="External"/><Relationship Id="rId186" Type="http://schemas.openxmlformats.org/officeDocument/2006/relationships/hyperlink" Target="https://v.douyin.com/-aZmKXHY7wY/" TargetMode="External"/><Relationship Id="rId185" Type="http://schemas.openxmlformats.org/officeDocument/2006/relationships/hyperlink" Target="https://www.xingtu.cn/ad/creator/author-homepage/douyin-video/7000589423289040904?market_track_id=XZD1VUQ03981NMZ5JCZ9&amp;search_session_id=7621448923244380206&amp;possessStarId" TargetMode="External"/><Relationship Id="rId184" Type="http://schemas.openxmlformats.org/officeDocument/2006/relationships/hyperlink" Target="https://v.douyin.com/u0O-yBx2IrM/" TargetMode="External"/><Relationship Id="rId183" Type="http://schemas.openxmlformats.org/officeDocument/2006/relationships/hyperlink" Target="https://www.xingtu.cn/ad/creator/author-homepage/douyin-video/7592497894029000742?market_track_id=SDFVR7X7JYB6JUC2F6VW&amp;search_session_id=7626687021859602468&amp;possessStarId" TargetMode="External"/><Relationship Id="rId182" Type="http://schemas.openxmlformats.org/officeDocument/2006/relationships/hyperlink" Target="https://v.douyin.com/GaaPcNWR3Ek/" TargetMode="External"/><Relationship Id="rId181" Type="http://schemas.openxmlformats.org/officeDocument/2006/relationships/hyperlink" Target="https://v.douyin.com/sv1GO1ZWNKw/" TargetMode="External"/><Relationship Id="rId180" Type="http://schemas.openxmlformats.org/officeDocument/2006/relationships/hyperlink" Target="https://www.xingtu.cn/ad/creator/author-homepage/douyin-video/7017754995252527141?market_track_id=P1M4D03YLOFTVC68OZD6&amp;search_session_id=7622928571547598884&amp;possessStarId" TargetMode="External"/><Relationship Id="rId18" Type="http://schemas.openxmlformats.org/officeDocument/2006/relationships/hyperlink" Target="https://v.douyin.com/b6GOMqiezVg/" TargetMode="External"/><Relationship Id="rId179" Type="http://schemas.openxmlformats.org/officeDocument/2006/relationships/hyperlink" Target="https://www.xingtu.cn/ad/creator/author-homepage/douyin-video/7589922482291736603?market_track_id=GUKJMMXLNW07Q700SIYS&amp;search_session_id=7622928571547353124&amp;possessStarId" TargetMode="External"/><Relationship Id="rId178" Type="http://schemas.openxmlformats.org/officeDocument/2006/relationships/hyperlink" Target="https://www.xingtu.cn/ad/creator/author-homepage/douyin-video/7237725124474961923?market_track_id=GQRM0MLMU57OZXBAY1GR&amp;search_session_id=7622928548961140777&amp;possessStarId" TargetMode="External"/><Relationship Id="rId177" Type="http://schemas.openxmlformats.org/officeDocument/2006/relationships/hyperlink" Target="https://www.xingtu.cn/ad/creator/author-homepage/douyin-video/6674949652573323275?market_track_id=1LGUYOCMPA47E47UQMC9&amp;search_session_id=7622928417927446564&amp;possessStarId" TargetMode="External"/><Relationship Id="rId176" Type="http://schemas.openxmlformats.org/officeDocument/2006/relationships/hyperlink" Target="https://v.douyin.com/shGM9s6wG0I/" TargetMode="External"/><Relationship Id="rId175" Type="http://schemas.openxmlformats.org/officeDocument/2006/relationships/hyperlink" Target="https://v.douyin.com/T8NVT1_G4fQ/" TargetMode="External"/><Relationship Id="rId174" Type="http://schemas.openxmlformats.org/officeDocument/2006/relationships/hyperlink" Target="https://v.douyin.com/Af3Bo2gPe0M/" TargetMode="External"/><Relationship Id="rId173" Type="http://schemas.openxmlformats.org/officeDocument/2006/relationships/hyperlink" Target="https://v.douyin.com/n-D-n5nMUbs/" TargetMode="External"/><Relationship Id="rId172" Type="http://schemas.openxmlformats.org/officeDocument/2006/relationships/hyperlink" Target="https://www.xingtu.cn/ad/creator/author-homepage/douyin-video/7224344761962856503?market_track_id=B7RWPNQSBSHF29ZD0L20&amp;search_session_id=7629190609597366308&amp;possessStarId" TargetMode="External"/><Relationship Id="rId171" Type="http://schemas.openxmlformats.org/officeDocument/2006/relationships/hyperlink" Target="https://www.xingtu.cn/ad/creator/author-homepage/douyin-video/7555536932164337714?market_track_id=AIJBSKEVCLRRZECKMTTL&amp;search_session_id=7629190656518930451&amp;possessStarId" TargetMode="External"/><Relationship Id="rId170" Type="http://schemas.openxmlformats.org/officeDocument/2006/relationships/hyperlink" Target="https://v.douyin.com/QAWr4a_e7Jc/" TargetMode="External"/><Relationship Id="rId17" Type="http://schemas.openxmlformats.org/officeDocument/2006/relationships/hyperlink" Target="https://v.douyin.com/Rxq1VX9/" TargetMode="External"/><Relationship Id="rId169" Type="http://schemas.openxmlformats.org/officeDocument/2006/relationships/hyperlink" Target="https://v.douyin.com/6bMPaA7fG90/" TargetMode="External"/><Relationship Id="rId168" Type="http://schemas.openxmlformats.org/officeDocument/2006/relationships/hyperlink" Target="https://www.xingtu.cn/ad/creator/author-homepage/douyin-video/7385825556682244146?market_track_id=Q6862J8CIYW0PCTBFHND&amp;search_session_id=7634721982612881418&amp;possessStarId" TargetMode="External"/><Relationship Id="rId167" Type="http://schemas.openxmlformats.org/officeDocument/2006/relationships/hyperlink" Target="https://v.douyin.com/LTtHusEvNQE/" TargetMode="External"/><Relationship Id="rId166" Type="http://schemas.openxmlformats.org/officeDocument/2006/relationships/hyperlink" Target="https://www.xingtu.cn/ad/creator/author-homepage/douyin-video/6728928327324663822?market_track_id=TA5FNCVHMQOB0H1INNJ3&amp;search_session_id=7622928402127011876&amp;possessStarId" TargetMode="External"/><Relationship Id="rId165" Type="http://schemas.openxmlformats.org/officeDocument/2006/relationships/hyperlink" Target="https://v.douyin.com/iR6RY8xk/" TargetMode="External"/><Relationship Id="rId164" Type="http://schemas.openxmlformats.org/officeDocument/2006/relationships/hyperlink" Target="https://v.douyin.com/hzhQoJLBCvA/" TargetMode="External"/><Relationship Id="rId163" Type="http://schemas.openxmlformats.org/officeDocument/2006/relationships/hyperlink" Target="https://www.xingtu.cn/ad/creator/author-homepage/douyin-video/6870164065088438286?market_track_id=U7Z9MARLIGSE9VTY7NUS&amp;search_session_id=7633340954577846335&amp;possessStarId" TargetMode="External"/><Relationship Id="rId162" Type="http://schemas.openxmlformats.org/officeDocument/2006/relationships/hyperlink" Target="https://v.douyin.com/OJqDukrcLWM/" TargetMode="External"/><Relationship Id="rId161" Type="http://schemas.openxmlformats.org/officeDocument/2006/relationships/hyperlink" Target="https://v.douyin.com/B_EmQ4TVM-o/" TargetMode="External"/><Relationship Id="rId160" Type="http://schemas.openxmlformats.org/officeDocument/2006/relationships/hyperlink" Target="https://v.douyin.com/FMgnoFxnsqs/" TargetMode="External"/><Relationship Id="rId16" Type="http://schemas.openxmlformats.org/officeDocument/2006/relationships/hyperlink" Target="https://v.douyin.com/8fK-mzMbqx4/ 9@3.com" TargetMode="External"/><Relationship Id="rId159" Type="http://schemas.openxmlformats.org/officeDocument/2006/relationships/hyperlink" Target="https://www.xingtu.cn/ad/creator/author-homepage/douyin-video/7616610127352692778?market_track_id=RKSS3DQXY8L4PLLDQPOM&amp;search_session_id=7657025735147995190&amp;possessStarId" TargetMode="External"/><Relationship Id="rId158" Type="http://schemas.openxmlformats.org/officeDocument/2006/relationships/hyperlink" Target="https://www.xingtu.cn/ad/creator/author-homepage/douyin-video/7638556505788121134?market_track_id=V77AKIJXVN4GTDA8S1RU&amp;search_session_id=7657024937342976054&amp;possessStarId" TargetMode="External"/><Relationship Id="rId157" Type="http://schemas.openxmlformats.org/officeDocument/2006/relationships/hyperlink" Target="https://www.xingtu.cn/ad/creator/author-homepage/douyin-video/7591031574439657510?market_track_id=GFPIPWW2YS33NDYO8P5E&amp;search_session_id=7657024818206261267&amp;possessStarId" TargetMode="External"/><Relationship Id="rId156" Type="http://schemas.openxmlformats.org/officeDocument/2006/relationships/hyperlink" Target="https://www.xingtu.cn/ad/creator/author-homepage/douyin-video/7641417350033440777?market_track_id=2IXA8R674NS46QD0N574&amp;search_session_id=7657024872878456873&amp;possessStarId" TargetMode="External"/><Relationship Id="rId155" Type="http://schemas.openxmlformats.org/officeDocument/2006/relationships/hyperlink" Target="https://v.douyin.com/6Pw1LELCT_A/" TargetMode="External"/><Relationship Id="rId154" Type="http://schemas.openxmlformats.org/officeDocument/2006/relationships/hyperlink" Target="https://www.xingtu.cn/ad/creator/author-homepage/douyin-video/7631966625549254702?market_track_id=DV1N1J27CAOSHLT32PES&amp;search_session_id=7654515299475767337&amp;possessStarId" TargetMode="External"/><Relationship Id="rId153" Type="http://schemas.openxmlformats.org/officeDocument/2006/relationships/hyperlink" Target="https://v.douyin.com/f0KDVW2xn64/" TargetMode="External"/><Relationship Id="rId152" Type="http://schemas.openxmlformats.org/officeDocument/2006/relationships/hyperlink" Target="https://www.xingtu.cn/ad/creator/author-homepage/douyin-video/6934975740911812616?market_track_id=UXGJGN1S8OW96N1N60IZ&amp;search_session_id=7652303328961576979&amp;possessStarId" TargetMode="External"/><Relationship Id="rId151" Type="http://schemas.openxmlformats.org/officeDocument/2006/relationships/hyperlink" Target="https://v.douyin.com/UPWHG3BNvVE/" TargetMode="External"/><Relationship Id="rId150" Type="http://schemas.openxmlformats.org/officeDocument/2006/relationships/hyperlink" Target="https://www.xingtu.cn/ad/creator/author-homepage/douyin-video/7026722293288009764?market_track_id=NQB6XRGXCU0H6HPT61FT&amp;search_session_id=7650021232074784787&amp;possessStarId" TargetMode="External"/><Relationship Id="rId15" Type="http://schemas.openxmlformats.org/officeDocument/2006/relationships/hyperlink" Target="https://v.douyin.com/qtWVvJiFOXw/" TargetMode="External"/><Relationship Id="rId149" Type="http://schemas.openxmlformats.org/officeDocument/2006/relationships/hyperlink" Target="https://v.douyin.com/M-hwHn6Mk8c/" TargetMode="External"/><Relationship Id="rId148" Type="http://schemas.openxmlformats.org/officeDocument/2006/relationships/hyperlink" Target="https://www.xingtu.cn/ad/creator/author-homepage/douyin-video/7522818164045021210?market_track_id=L0JOA4SZI2EX1K4NB4QO&amp;search_session_id=7647048878654914603&amp;possessStarId" TargetMode="External"/><Relationship Id="rId147" Type="http://schemas.openxmlformats.org/officeDocument/2006/relationships/hyperlink" Target="https://www.xingtu.cn/ad/creator/author-homepage/douyin-video/7537202012211904550?market_track_id=3MDY99Z82VAUE2J1ZOA1&amp;search_session_id=7647048091610923071&amp;possessStarId" TargetMode="External"/><Relationship Id="rId146" Type="http://schemas.openxmlformats.org/officeDocument/2006/relationships/hyperlink" Target="https://www.xingtu.cn/ad/creator/author-homepage/douyin-video/7454240900042981426?market_track_id=HO6ETGS50VN9MXQF5UBI&amp;search_session_id=7647047159359324196&amp;possessStarId" TargetMode="External"/><Relationship Id="rId145" Type="http://schemas.openxmlformats.org/officeDocument/2006/relationships/hyperlink" Target="https://www.xingtu.cn/ad/creator/author-homepage/douyin-video/7037114785086832677?market_track_id=HSNMTYVURHV8CO97LKV8&amp;search_session_id=7647045220441702454&amp;possessStarId" TargetMode="External"/><Relationship Id="rId144" Type="http://schemas.openxmlformats.org/officeDocument/2006/relationships/hyperlink" Target="https://v.douyin.com/ZT-2ZOcpXRE/" TargetMode="External"/><Relationship Id="rId143" Type="http://schemas.openxmlformats.org/officeDocument/2006/relationships/hyperlink" Target="https://v.douyin.com/9optTPsJdYs/" TargetMode="External"/><Relationship Id="rId142" Type="http://schemas.openxmlformats.org/officeDocument/2006/relationships/hyperlink" Target="https://v.douyin.com/W3-0f0QMULU/" TargetMode="External"/><Relationship Id="rId141" Type="http://schemas.openxmlformats.org/officeDocument/2006/relationships/hyperlink" Target="https://v.douyin.com/Pl5jHqkS9KQ/" TargetMode="External"/><Relationship Id="rId140" Type="http://schemas.openxmlformats.org/officeDocument/2006/relationships/hyperlink" Target="https://v.douyin.com/B2bb7EPLkPc/" TargetMode="External"/><Relationship Id="rId14" Type="http://schemas.openxmlformats.org/officeDocument/2006/relationships/hyperlink" Target="https://v.douyin.com/bmOwXBxZVL0/" TargetMode="External"/><Relationship Id="rId139" Type="http://schemas.openxmlformats.org/officeDocument/2006/relationships/hyperlink" Target="https://v.douyin.com/mt9gwbM9ISI/" TargetMode="External"/><Relationship Id="rId138" Type="http://schemas.openxmlformats.org/officeDocument/2006/relationships/hyperlink" Target="https://v.douyin.com/H14yYgImzQ4/" TargetMode="External"/><Relationship Id="rId137" Type="http://schemas.openxmlformats.org/officeDocument/2006/relationships/hyperlink" Target="https://v.douyin.com/e9J8jZC4_nw/" TargetMode="External"/><Relationship Id="rId136" Type="http://schemas.openxmlformats.org/officeDocument/2006/relationships/hyperlink" Target="https://www.xingtu.cn/ad/creator/author-homepage/douyin-video/7316816826686504975?market_track_id=384TSJAL3ENL24EOHUWS&amp;search_session_id=7631831016235581481&amp;possessStarId" TargetMode="External"/><Relationship Id="rId135" Type="http://schemas.openxmlformats.org/officeDocument/2006/relationships/hyperlink" Target="https://v.douyin.com/wn1VCdSMmv4/" TargetMode="External"/><Relationship Id="rId134" Type="http://schemas.openxmlformats.org/officeDocument/2006/relationships/hyperlink" Target="https://www.xingtu.cn/ad/creator/author-homepage/douyin-video/6870160766486446094?market_track_id=CD3TDPZG7RT4QWZMER3J&amp;search_session_id=7631409407209488425&amp;possessStarId" TargetMode="External"/><Relationship Id="rId133" Type="http://schemas.openxmlformats.org/officeDocument/2006/relationships/hyperlink" Target="https://v.douyin.com/w_MXUFE6iWU/" TargetMode="External"/><Relationship Id="rId132" Type="http://schemas.openxmlformats.org/officeDocument/2006/relationships/hyperlink" Target="https://www.xingtu.cn/ad/creator/author-homepage/douyin-video/7557187405552287763?market_track_id=54NTXZMGVNUXB3SRJ4W3&amp;search_session_id=7629188699490484260&amp;possessStarId" TargetMode="External"/><Relationship Id="rId131" Type="http://schemas.openxmlformats.org/officeDocument/2006/relationships/hyperlink" Target="https://v.douyin.com/i-f08rUz1go/" TargetMode="External"/><Relationship Id="rId130" Type="http://schemas.openxmlformats.org/officeDocument/2006/relationships/hyperlink" Target="https://v.douyin.com/y0TJDD3okV4/" TargetMode="External"/><Relationship Id="rId13" Type="http://schemas.openxmlformats.org/officeDocument/2006/relationships/hyperlink" Target="https://v.douyin.com/iSkaX3wK/ 7@4.com" TargetMode="External"/><Relationship Id="rId129" Type="http://schemas.openxmlformats.org/officeDocument/2006/relationships/hyperlink" Target="https://www.xingtu.cn/ad/creator/author-homepage/douyin-video/7523887694783447078?market_track_id=IF4IHLCRYSLK4Q54MX3C&amp;search_session_id=7628115183684845604&amp;possessStarId" TargetMode="External"/><Relationship Id="rId128" Type="http://schemas.openxmlformats.org/officeDocument/2006/relationships/hyperlink" Target="https://v.douyin.com/F_qOMt3MQVw/" TargetMode="External"/><Relationship Id="rId127" Type="http://schemas.openxmlformats.org/officeDocument/2006/relationships/hyperlink" Target="https://www.xingtu.cn/ad/creator/author-homepage/douyin-video/6947779215253045284?market_track_id=7W8L4D9L8NWLRISYCB63&amp;search_session_id=7626254476227379254&amp;possessStarId" TargetMode="External"/><Relationship Id="rId126" Type="http://schemas.openxmlformats.org/officeDocument/2006/relationships/hyperlink" Target="https://www.xingtu.cn/ad/creator/author-homepage/douyin-video/7623423654851772479?market_track_id=9UZQKI2MB7KH0O9ID3C3&amp;search_session_id=7660390301022568484&amp;possessStarId" TargetMode="External"/><Relationship Id="rId125" Type="http://schemas.openxmlformats.org/officeDocument/2006/relationships/hyperlink" Target="https://v.douyin.com/QamSQEsAONA/" TargetMode="External"/><Relationship Id="rId124" Type="http://schemas.openxmlformats.org/officeDocument/2006/relationships/hyperlink" Target="https://v.douyin.com/CG_lstfGAME/" TargetMode="External"/><Relationship Id="rId123" Type="http://schemas.openxmlformats.org/officeDocument/2006/relationships/hyperlink" Target="https://www.xingtu.cn/ad/creator/author-homepage/douyin-video/6870112225344880653?market_track_id=MR61YKQACBEHR44TKR7E&amp;search_session_id=7533159252346241078&amp;possessStarId" TargetMode="External"/><Relationship Id="rId122" Type="http://schemas.openxmlformats.org/officeDocument/2006/relationships/hyperlink" Target="https://v.douyin.com/em3sFvS6LMA/" TargetMode="External"/><Relationship Id="rId121" Type="http://schemas.openxmlformats.org/officeDocument/2006/relationships/hyperlink" Target="https://www.xingtu.cn/ad/creator/author-homepage/douyin-video/7397071542082863130?market_track_id=T6OH59C7RH8EGL0MMZIX&amp;search_session_id=7649305555418054692&amp;possessStarId" TargetMode="External"/><Relationship Id="rId120" Type="http://schemas.openxmlformats.org/officeDocument/2006/relationships/hyperlink" Target="https://v.douyin.com/H68LF4RRCUg/" TargetMode="External"/><Relationship Id="rId12" Type="http://schemas.openxmlformats.org/officeDocument/2006/relationships/hyperlink" Target="https://v.douyin.com/eVfJN5H/" TargetMode="External"/><Relationship Id="rId119" Type="http://schemas.openxmlformats.org/officeDocument/2006/relationships/hyperlink" Target="https://www.xingtu.cn/ad/creator/author-homepage/douyin-video/6938687645769990180?market_track_id=DMIQS879LMYA0HUM1WM8&amp;search_session_id=7506418399556698166&amp;video_type=2&amp;_route_from=from_page%3DMarket%26search_session_id%3D7506418399556698166%26is_for_order%3D1%26market_track_id%3DDMIQS879LMYA0HUM1WM8%26platform_source%3D1%26key%3D%25E6%25B3%25BD%25E9%2599%25BD.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118" Type="http://schemas.openxmlformats.org/officeDocument/2006/relationships/hyperlink" Target="https://v.douyin.com/D2Syf86/" TargetMode="External"/><Relationship Id="rId117" Type="http://schemas.openxmlformats.org/officeDocument/2006/relationships/hyperlink" Target="https://www.xingtu.cn/ad/creator/author-homepage/douyin-video/7237355278973272067?market_track_id=YDBPVRL862XZFJANOHTE&amp;search_session_id=7641098975303319593&amp;possessStarId" TargetMode="External"/><Relationship Id="rId116" Type="http://schemas.openxmlformats.org/officeDocument/2006/relationships/hyperlink" Target="https://v.douyin.com/wZKHrXtJTXs/" TargetMode="External"/><Relationship Id="rId115" Type="http://schemas.openxmlformats.org/officeDocument/2006/relationships/hyperlink" Target="https://www.xingtu.cn/ad/creator/author-homepage/douyin-video/7626631176504999946" TargetMode="External"/><Relationship Id="rId114" Type="http://schemas.openxmlformats.org/officeDocument/2006/relationships/hyperlink" Target="https://www.xingtu.cn/ad/creator/author-homepage/douyin-video/7625912078745731099?market_track_id=KYVAHQ1I27VBMYK083JI&amp;search_session_id=7628127281629741082&amp;possessStarId" TargetMode="External"/><Relationship Id="rId113" Type="http://schemas.openxmlformats.org/officeDocument/2006/relationships/hyperlink" Target="https://v.douyin.com/t75d9Ji9oNA/" TargetMode="External"/><Relationship Id="rId112" Type="http://schemas.openxmlformats.org/officeDocument/2006/relationships/hyperlink" Target="https://www.xingtu.cn/ad/creator/author-homepage/douyin-video/6870160012740657166" TargetMode="External"/><Relationship Id="rId111" Type="http://schemas.openxmlformats.org/officeDocument/2006/relationships/hyperlink" Target="https://v.douyin.com/mQP7wtGve4E/" TargetMode="External"/><Relationship Id="rId110" Type="http://schemas.openxmlformats.org/officeDocument/2006/relationships/hyperlink" Target="https://www.xingtu.cn/ad/creator/author-homepage/douyin-video/7585916135967555594" TargetMode="External"/><Relationship Id="rId11" Type="http://schemas.openxmlformats.org/officeDocument/2006/relationships/hyperlink" Target="https://v.douyin.com/eVyoRpH/" TargetMode="External"/><Relationship Id="rId109" Type="http://schemas.openxmlformats.org/officeDocument/2006/relationships/hyperlink" Target="https://www.xingtu.cn/ad/creator/author-homepage/douyin-video/7585916826375159835?market_track_id=Z1CSZL64UP72H811ER1Z&amp;search_session_id=7586577813365686322&amp;possessStarId" TargetMode="External"/><Relationship Id="rId108" Type="http://schemas.openxmlformats.org/officeDocument/2006/relationships/hyperlink" Target="https://www.xingtu.cn/ad/creator/author-homepage/douyin-video/7585393240150982706" TargetMode="External"/><Relationship Id="rId107" Type="http://schemas.openxmlformats.org/officeDocument/2006/relationships/hyperlink" Target="https://www.xingtu.cn/ad/creator/author-homepage/douyin-video/7441054996637941769" TargetMode="External"/><Relationship Id="rId106" Type="http://schemas.openxmlformats.org/officeDocument/2006/relationships/hyperlink" Target="https://www.xingtu.cn/ad/creator/author-homepage/douyin-video/7440036319721422875" TargetMode="External"/><Relationship Id="rId105" Type="http://schemas.openxmlformats.org/officeDocument/2006/relationships/hyperlink" Target="https://www.xingtu.cn/ad/creator/author-homepage/douyin-video/7553848234506977299" TargetMode="External"/><Relationship Id="rId104" Type="http://schemas.openxmlformats.org/officeDocument/2006/relationships/hyperlink" Target="https://www.xingtu.cn/ad/creator/author-homepage/douyin-video/7533560088888344614" TargetMode="External"/><Relationship Id="rId103" Type="http://schemas.openxmlformats.org/officeDocument/2006/relationships/hyperlink" Target="https://www.xingtu.cn/ad/creator/author-homepage/douyin-video/7454432321450541066" TargetMode="External"/><Relationship Id="rId102" Type="http://schemas.openxmlformats.org/officeDocument/2006/relationships/hyperlink" Target="https://www.xingtu.cn/ad/creator/author-homepage/douyin-video/7440040559084830758" TargetMode="External"/><Relationship Id="rId101" Type="http://schemas.openxmlformats.org/officeDocument/2006/relationships/hyperlink" Target="https://www.xingtu.cn/ad/creator/author-homepage/douyin-video/7534018323789381642" TargetMode="External"/><Relationship Id="rId100" Type="http://schemas.openxmlformats.org/officeDocument/2006/relationships/hyperlink" Target="https://www.xingtu.cn/ad/creator/author-homepage/douyin-video/7403307684469932042" TargetMode="External"/><Relationship Id="rId10" Type="http://schemas.openxmlformats.org/officeDocument/2006/relationships/hyperlink" Target="https://v.douyin.com/EoRCNC/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xiaohongshu.com/user/profile/5fa362a30000000001000747?language=zh-CN" TargetMode="External"/><Relationship Id="rId87" Type="http://schemas.openxmlformats.org/officeDocument/2006/relationships/hyperlink" Target="https://pgy.xiaohongshu.com/solar/pre-trade/blogger-detail/646b40f2000000002a00bb4d?track_id=&amp;fromRoute=McnKolManage" TargetMode="External"/><Relationship Id="rId86" Type="http://schemas.openxmlformats.org/officeDocument/2006/relationships/hyperlink" Target="https://xhslink.com/m/74BbLCe0DKF" TargetMode="External"/><Relationship Id="rId85" Type="http://schemas.openxmlformats.org/officeDocument/2006/relationships/hyperlink" Target="https://pgy.xiaohongshu.com/solar/pre-trade/blogger-detail/5cf545e400000000170292fe?track_id=&amp;fromRoute=Advertiser_Kol" TargetMode="External"/><Relationship Id="rId84" Type="http://schemas.openxmlformats.org/officeDocument/2006/relationships/hyperlink" Target="https://xhslink.com/m/4rwCIhSqLlW" TargetMode="External"/><Relationship Id="rId83" Type="http://schemas.openxmlformats.org/officeDocument/2006/relationships/hyperlink" Target="https://pgy.xiaohongshu.com/solar/pre-trade/blogger-detail/5c455cee0000000007016701?track_id=&amp;fromRoute=McnKolManage" TargetMode="External"/><Relationship Id="rId82" Type="http://schemas.openxmlformats.org/officeDocument/2006/relationships/hyperlink" Target="https://pgy.xiaohongshu.com/solar/pre-trade/blogger-detail/5bf50b5815f3a400019ec74c?track_id=kolSearch_d3e24e18df054ff68448d8fcbe8b8aaf&amp;fromRoute=Advertiser_Kol&amp;source=Advertiser_Kol" TargetMode="External"/><Relationship Id="rId81" Type="http://schemas.openxmlformats.org/officeDocument/2006/relationships/hyperlink" Target="https://xhslink.com/m/21BUeV9PNoq" TargetMode="External"/><Relationship Id="rId80" Type="http://schemas.openxmlformats.org/officeDocument/2006/relationships/hyperlink" Target="https://xhslink.com/m/1X5PzJxj7OU" TargetMode="External"/><Relationship Id="rId8" Type="http://schemas.openxmlformats.org/officeDocument/2006/relationships/hyperlink" Target="https://www.xiaohongshu.com/user/profile/5f2e0669000000000101c68b?language=zh-CN" TargetMode="External"/><Relationship Id="rId79" Type="http://schemas.openxmlformats.org/officeDocument/2006/relationships/hyperlink" Target="https://pgy.xiaohongshu.com/solar/pre-trade/blogger-detail/611d15d0000000000100ad88?track_id=kolSearch_417f4eb217844f4c9e144f13e6dea512&amp;source=Advertiser_Kol" TargetMode="External"/><Relationship Id="rId78" Type="http://schemas.openxmlformats.org/officeDocument/2006/relationships/hyperlink" Target="https://xhslink.com/m/9bw3tqf40tn" TargetMode="External"/><Relationship Id="rId77" Type="http://schemas.openxmlformats.org/officeDocument/2006/relationships/hyperlink" Target="https://www.xiaohongshu.com/user/profile/5abb4021e8ac2b7f7e18a76c" TargetMode="External"/><Relationship Id="rId76" Type="http://schemas.openxmlformats.org/officeDocument/2006/relationships/hyperlink" Target="https://pgy.xiaohongshu.com/solar/pre-trade/blogger-detail/5abb4021e8ac2b7f7e18a76c?track_id=kolSearch_91b40460324143b6abd7c0914a1118ed&amp;source=Advertiser_Kol" TargetMode="External"/><Relationship Id="rId75" Type="http://schemas.openxmlformats.org/officeDocument/2006/relationships/hyperlink" Target="https://pgy.xiaohongshu.com/solar/pre-trade/blogger-detail/664b850500000000070048eb?track_id=" TargetMode="External"/><Relationship Id="rId74" Type="http://schemas.openxmlformats.org/officeDocument/2006/relationships/hyperlink" Target="https://www.xiaohongshu.com/user/profile/664b850500000000070048eb" TargetMode="External"/><Relationship Id="rId73" Type="http://schemas.openxmlformats.org/officeDocument/2006/relationships/hyperlink" Target="https://pgy.xiaohongshu.com/solar/pre-trade/blogger-detail/5f685cfe0000000001007dcb?track_id=" TargetMode="External"/><Relationship Id="rId72" Type="http://schemas.openxmlformats.org/officeDocument/2006/relationships/hyperlink" Target="https://www.xiaohongshu.com/user/profile/5f685cfe0000000001007dcb" TargetMode="External"/><Relationship Id="rId71" Type="http://schemas.openxmlformats.org/officeDocument/2006/relationships/hyperlink" Target="https://pgy.xiaohongshu.com/solar/pre-trade/blogger-detail/5988a08250c4b438e2221e0d?track_id=kolSearch_968f0410d7154a91a274acdd686dea65&amp;source=Advertiser_Kol" TargetMode="External"/><Relationship Id="rId70" Type="http://schemas.openxmlformats.org/officeDocument/2006/relationships/hyperlink" Target="https://www.xiaohongshu.com/user/profile/5988a08250c4b438e2221e0d" TargetMode="External"/><Relationship Id="rId7" Type="http://schemas.openxmlformats.org/officeDocument/2006/relationships/hyperlink" Target="https://www.xiaohongshu.com/user/profile/5f508cb8000000000100baa4?language=zh-CN" TargetMode="External"/><Relationship Id="rId69" Type="http://schemas.openxmlformats.org/officeDocument/2006/relationships/hyperlink" Target="https://pgy.xiaohongshu.com/solar/pre-trade/blogger-detail/63135ed0000000001200e086?track_id=" TargetMode="External"/><Relationship Id="rId68" Type="http://schemas.openxmlformats.org/officeDocument/2006/relationships/hyperlink" Target="https://xhslink.com/m/5UgcvtObNbD" TargetMode="External"/><Relationship Id="rId67" Type="http://schemas.openxmlformats.org/officeDocument/2006/relationships/hyperlink" Target="https://pgy.xiaohongshu.com/solar/pre-trade/blogger-detail/63a6fc520000000027029c8d?track_id=" TargetMode="External"/><Relationship Id="rId66" Type="http://schemas.openxmlformats.org/officeDocument/2006/relationships/hyperlink" Target="https://www.xiaohongshu.com/user/profile/63a6fc520000000027029c8d?xsec_token=YBMKUE5zHWtuVK9CJ4WxAUL4awILuSztcKGMn6ESd9LG0=&amp;xsec_source=app_share&amp;xhsshare=CopyLink&amp;appuid=5f6887c9000000000100b2fc&amp;apptime=1754877284&amp;share_id=af149f03946845b1b5f6d29b9273ef69" TargetMode="External"/><Relationship Id="rId65" Type="http://schemas.openxmlformats.org/officeDocument/2006/relationships/hyperlink" Target="https://pgy.xiaohongshu.com/solar/pre-trade/blogger-detail/5b5d36c7e8ac2b35b1e6213d?track_id=" TargetMode="External"/><Relationship Id="rId64" Type="http://schemas.openxmlformats.org/officeDocument/2006/relationships/hyperlink" Target="https://www.xiaohongshu.com/user/profile/5b5d36c7e8ac2b35b1e6213d?xsec_token=YBEepMIBK0zQl-4EoDBDhFSBp6V1pAbYYDR-B5Msn_vVA=&amp;xsec_source=app_share&amp;xhsshare=CopyLink&amp;appuid=5f6887c9000000000100b2fc&amp;apptime=1752820243&amp;share_id=cdd7a7183a7d41f289decdc3a8373b29" TargetMode="External"/><Relationship Id="rId63" Type="http://schemas.openxmlformats.org/officeDocument/2006/relationships/hyperlink" Target="https://pgy.xiaohongshu.com/solar/pre-trade/blogger-detail/5c45ebaa000000001200329e?track_id=kolSearch_9d9ee6e9b8ba4d7388a1ed4c03d910d5&amp;source=Advertiser_Kol" TargetMode="External"/><Relationship Id="rId62" Type="http://schemas.openxmlformats.org/officeDocument/2006/relationships/hyperlink" Target="https://www.xiaohongshu.com/user/profile/5c45ebaa000000001200329e?xsec_token=YBsiOG2ebavLhZJW98-L4nmYd90amYoH0Q5uj6ZIlEbrc=&amp;xsec_source=app_share&amp;xhsshare=CopyLink&amp;appuid=5f6887c9000000000100b2fc&amp;apptime=1750659247&amp;share_id=b27eb940d3854fa088e551b6f711bc1e" TargetMode="External"/><Relationship Id="rId61" Type="http://schemas.openxmlformats.org/officeDocument/2006/relationships/hyperlink" Target="https://www.xiaohongshu.com/user/profile/5bb1fa139cb8ac00010e9eb6?xsec_token=YBDUZ4c5dcRd_UcofHvuhGrjkoio2q83NCeGSNsncG5E0=&amp;xsec_source=app_share&amp;xhsshare=CopyLink&amp;appuid=5f6887c9000000000100b2fc&amp;apptime=1741680725&amp;share_id=46d09b047e754326a2f7c6016fc59d94" TargetMode="External"/><Relationship Id="rId60" Type="http://schemas.openxmlformats.org/officeDocument/2006/relationships/hyperlink" Target="https://pgy.xiaohongshu.com/solar/pre-trade/blogger-detail/5bb1fa139cb8ac00010e9eb6?track_id=" TargetMode="External"/><Relationship Id="rId6" Type="http://schemas.openxmlformats.org/officeDocument/2006/relationships/hyperlink" Target="https://www.xiaohongshu.com/user/profile/601d48c2000000000101e66a?language=zh-CN" TargetMode="External"/><Relationship Id="rId59" Type="http://schemas.openxmlformats.org/officeDocument/2006/relationships/hyperlink" Target="https://pgy.xiaohongshu.com/solar/pre-trade/blogger-detail/61e6675f0000000010009eae?track_id=" TargetMode="External"/><Relationship Id="rId58" Type="http://schemas.openxmlformats.org/officeDocument/2006/relationships/hyperlink" Target="https://pgy.xiaohongshu.com/solar/pre-trade/blogger-detail/58ca16696a6a69748a40c696?track_id=kolSearch_1689b999699e4ce5a4f961b85cdcb912&amp;source=Advertiser_Kol" TargetMode="External"/><Relationship Id="rId57" Type="http://schemas.openxmlformats.org/officeDocument/2006/relationships/hyperlink" Target="https://www.xiaohongshu.com/user/profile/61e6675f0000000010009eae?xsec_token=YB2s8l_V2djyIJyBQa5RhPCuoJYQ7-LXmiZab8AlHuakw=&amp;xsec_source=app_share&amp;xhsshare=CopyLink&amp;appuid=5f6887c9000000000100b2fc&amp;apptime=1739338351&amp;share_id=53ed135c0c7b4467ae6c6c23e888e222" TargetMode="External"/><Relationship Id="rId56" Type="http://schemas.openxmlformats.org/officeDocument/2006/relationships/hyperlink" Target="https://www.xiaohongshu.com/user/profile/58ca16696a6a69748a40c696" TargetMode="External"/><Relationship Id="rId55" Type="http://schemas.openxmlformats.org/officeDocument/2006/relationships/hyperlink" Target="https://pgy.xiaohongshu.com/solar/pre-trade/blogger-detail/5cb427010000000017018af8?track_id=kolSearch_ab957022be6744d494f8577207c844f9&amp;source=Advertiser_Kol" TargetMode="External"/><Relationship Id="rId54" Type="http://schemas.openxmlformats.org/officeDocument/2006/relationships/hyperlink" Target="https://pgy.xiaohongshu.com/solar/pre-trade/blogger-detail/5fd1ec020000000001006b13?track_id=kolSearch_7e9d11a4e305418d8c5f4c52fd234ca4&amp;source=Advertiser_Kol" TargetMode="External"/><Relationship Id="rId53" Type="http://schemas.openxmlformats.org/officeDocument/2006/relationships/hyperlink" Target="https://pgy.xiaohongshu.com/solar/pre-trade/blogger-detail/5b2de90311be1024e027ab8c?track_id=kolSearch_3158e6a1bc47489795180c8dfe191109&amp;source=Advertiser_Kol" TargetMode="External"/><Relationship Id="rId52" Type="http://schemas.openxmlformats.org/officeDocument/2006/relationships/hyperlink" Target="https://pgy.xiaohongshu.com/solar/pre-trade/blogger-detail/5f31dd7e00000000010001fa?track_id=kolSearch_a1b332f63bf14fc8b280e0cb0a076565&amp;source=Advertiser_Kol" TargetMode="External"/><Relationship Id="rId51" Type="http://schemas.openxmlformats.org/officeDocument/2006/relationships/hyperlink" Target="https://pgy.xiaohongshu.com/solar/pre-trade/blogger-detail/591d50e582ec397ced16b902?track_id=kolSearch_f2607d75dc404d26836275650a90d789&amp;source=Advertiser_Kol" TargetMode="External"/><Relationship Id="rId50" Type="http://schemas.openxmlformats.org/officeDocument/2006/relationships/hyperlink" Target="https://pgy.xiaohongshu.com/solar/pre-trade/blogger-detail/5b4f5fcb11be106513a09b1c?track_id=kolSearch_5898afae8ddc45e5b64749b791f59335&amp;source=Advertiser_Kol" TargetMode="External"/><Relationship Id="rId5" Type="http://schemas.openxmlformats.org/officeDocument/2006/relationships/hyperlink" Target="https://www.xiaohongshu.com/user/profile/5fbf55ac00000000010054ec?language=zh-CN" TargetMode="External"/><Relationship Id="rId49" Type="http://schemas.openxmlformats.org/officeDocument/2006/relationships/hyperlink" Target="https://pgy.xiaohongshu.com/solar/pre-trade/blogger-detail/612f5616000000000201db0b?track_id=kolSearch_9e73eb1875e74f989bceae0bb29f7fd6&amp;source=Advertiser_Kol" TargetMode="External"/><Relationship Id="rId48" Type="http://schemas.openxmlformats.org/officeDocument/2006/relationships/hyperlink" Target="https://pgy.xiaohongshu.com/solar/pre-trade/blogger-detail/5f2e0669000000000101c68b?track_id=kolSearch_366a708dbb8a4624baf7c246bbe47c2b&amp;source=Advertiser_Kol" TargetMode="External"/><Relationship Id="rId47" Type="http://schemas.openxmlformats.org/officeDocument/2006/relationships/hyperlink" Target="https://pgy.xiaohongshu.com/solar/pre-trade/blogger-detail/5ca7791c000000001703d920?track_id=kolSearch_d3fcc24a5ddf477d979bf14e3fe5ffed&amp;source=Advertiser_Kol" TargetMode="External"/><Relationship Id="rId46" Type="http://schemas.openxmlformats.org/officeDocument/2006/relationships/hyperlink" Target="https://pgy.xiaohongshu.com/solar/pre-trade/blogger-detail/5c886d4a000000001103062a?track_id=kolSearch_aec86d67bd964e3995787b9924f8d884&amp;source=Advertiser_Kol" TargetMode="External"/><Relationship Id="rId45" Type="http://schemas.openxmlformats.org/officeDocument/2006/relationships/hyperlink" Target="https://pgy.xiaohongshu.com/solar/pre-trade/blogger-detail/5a9e4fd2e8ac2b28058cc6bc?track_id=kolSearch_3eea07c3e7a24c3f8cc3373d9bf49ae2&amp;source=Advertiser_Kol" TargetMode="External"/><Relationship Id="rId44" Type="http://schemas.openxmlformats.org/officeDocument/2006/relationships/hyperlink" Target="https://pgy.xiaohongshu.com/solar/pre-trade/blogger-detail/63427e74000000001802fe3e?track_id=kolSearch_cfb71f6ef9f944f48cdbf947084baea3&amp;source=Advertiser_Kol" TargetMode="External"/><Relationship Id="rId43" Type="http://schemas.openxmlformats.org/officeDocument/2006/relationships/hyperlink" Target="https://pgy.xiaohongshu.com/solar/pre-trade/blogger-detail/5b001a854eacab46d3308d84?track_id=kolSearch_ab766fc69d734a6c911cb7086a3347fb&amp;source=Advertiser_Kol" TargetMode="External"/><Relationship Id="rId42" Type="http://schemas.openxmlformats.org/officeDocument/2006/relationships/hyperlink" Target="https://pgy.xiaohongshu.com/solar/pre-trade/blogger-detail/5ed4909b0000000001002d4f?track_id=kolSearch_34a6ace8a0a54d8bb1a4191e1c7b5e12&amp;source=Advertiser_Kol" TargetMode="External"/><Relationship Id="rId41" Type="http://schemas.openxmlformats.org/officeDocument/2006/relationships/hyperlink" Target="https://pgy.xiaohongshu.com/solar/pre-trade/blogger-detail/5f508cb8000000000100baa4?track_id=kolSearch_61be879a4c4d4aa3b11788d1a18e6bff&amp;source=Advertiser_Kol" TargetMode="External"/><Relationship Id="rId40" Type="http://schemas.openxmlformats.org/officeDocument/2006/relationships/hyperlink" Target="https://pgy.xiaohongshu.com/solar/pre-trade/blogger-detail/5f4dde330000000001005ae2?track_id=kolSearch_899ac3c3487c49548f9d6b3634955aae&amp;source=Advertiser_Kol" TargetMode="External"/><Relationship Id="rId4" Type="http://schemas.openxmlformats.org/officeDocument/2006/relationships/hyperlink" Target="https://www.xiaohongshu.com/user/profile/5c886d4a000000001103062a?language=zh-CN" TargetMode="External"/><Relationship Id="rId39" Type="http://schemas.openxmlformats.org/officeDocument/2006/relationships/hyperlink" Target="https://pgy.xiaohongshu.com/solar/pre-trade/blogger-detail/5ff947cb000000000101d8ac?track_id=kolSearch_2e20515045d445fb82f92f1edf5d58eb&amp;source=Advertiser_Kol" TargetMode="External"/><Relationship Id="rId38" Type="http://schemas.openxmlformats.org/officeDocument/2006/relationships/hyperlink" Target="https://pgy.xiaohongshu.com/solar/pre-trade/blogger-detail/5f4e07d2000000000101d5eb?track_id=kolSearch_15a6e0fabc364f898086f65ebde63732&amp;source=Advertiser_Kol" TargetMode="External"/><Relationship Id="rId37" Type="http://schemas.openxmlformats.org/officeDocument/2006/relationships/hyperlink" Target="https://pgy.xiaohongshu.com/solar/pre-trade/blogger-detail/60afd8b00000000001008d94?track_id=kolSearch_bf55ff7945af48ff9d4168c02a229a35&amp;source=Advertiser_Kol" TargetMode="External"/><Relationship Id="rId36" Type="http://schemas.openxmlformats.org/officeDocument/2006/relationships/hyperlink" Target="https://pgy.xiaohongshu.com/solar/pre-trade/blogger-detail/5fa362a30000000001000747?track_id=kolSearch_29ad4d6b12c840b4b88a7efc15e5f424&amp;source=Advertiser_Kol" TargetMode="External"/><Relationship Id="rId35" Type="http://schemas.openxmlformats.org/officeDocument/2006/relationships/hyperlink" Target="https://pgy.xiaohongshu.com/solar/pre-trade/blogger-detail/5a026bc94eacab345d40800b?track_id=kolSearch_621d32718c224318be729c41e4b3f0f2&amp;source=Advertiser_Kol" TargetMode="External"/><Relationship Id="rId34" Type="http://schemas.openxmlformats.org/officeDocument/2006/relationships/hyperlink" Target="https://pgy.xiaohongshu.com/solar/pre-trade/blogger-detail/5a813a144eacab5b9d72c400?track_id=kolSearch_a6b116f5d0f1473faccb5233122861d9&amp;source=Advertiser_Kol" TargetMode="External"/><Relationship Id="rId33" Type="http://schemas.openxmlformats.org/officeDocument/2006/relationships/hyperlink" Target="https://pgy.xiaohongshu.com/solar/pre-trade/blogger-detail/5d9c4619000000000100b1c0?track_id=kolSearch_0c134ff113144bb3bd24c1c8e40c9910&amp;source=Advertiser_Kol" TargetMode="External"/><Relationship Id="rId32" Type="http://schemas.openxmlformats.org/officeDocument/2006/relationships/hyperlink" Target="https://pgy.xiaohongshu.com/solar/pre-trade/blogger-detail/61a60fe70000000010005673?track_id=kolSearch_4e0020d93e8f4404af08b7b167ef41dd&amp;source=Advertiser_Kol" TargetMode="External"/><Relationship Id="rId31" Type="http://schemas.openxmlformats.org/officeDocument/2006/relationships/hyperlink" Target="https://pgy.xiaohongshu.com/solar/pre-trade/blogger-detail/5fbf55ac00000000010054ec?track_id=kolSearch_a8e059b9d6fc4b2ca7c93b6ec5369a22&amp;source=Advertiser_Kol" TargetMode="External"/><Relationship Id="rId30" Type="http://schemas.openxmlformats.org/officeDocument/2006/relationships/hyperlink" Target="https://pgy.xiaohongshu.com/solar/pre-trade/blogger-detail/601d48c2000000000101e66a?track_id=kolSearch_daa082264a03422989c91a4da391e036&amp;source=Advertiser_Kol" TargetMode="External"/><Relationship Id="rId3" Type="http://schemas.openxmlformats.org/officeDocument/2006/relationships/hyperlink" Target="https://www.xiaohongshu.com/user/profile/5b001a854eacab46d3308d84?language=zh-CN" TargetMode="External"/><Relationship Id="rId29" Type="http://schemas.openxmlformats.org/officeDocument/2006/relationships/hyperlink" Target="https://pgy.xiaohongshu.com/solar/pre-trade/blogger-detail/5fc9c5480000000001004b0e?track_id=kolSearch_6ac73a13dbea4ce99c688d37b52ebfe9&amp;source=Advertiser_Kol" TargetMode="External"/><Relationship Id="rId28" Type="http://schemas.openxmlformats.org/officeDocument/2006/relationships/hyperlink" Target="https://www.xiaohongshu.com/user/profile/5fd1ec020000000001006b13?xhsshare=CopyLink&amp;appuid=5bb0616f7d87110001b9d058&amp;apptime=1660629721" TargetMode="External"/><Relationship Id="rId27" Type="http://schemas.openxmlformats.org/officeDocument/2006/relationships/hyperlink" Target="https://www.xiaohongshu.com/user/profile/5a813a144eacab5b9d72c400?xhsshare=CopyLink&amp;appuid=5f6887c9000000000100b2fc&amp;apptime=1723700841&amp;share_id=704b384e90fa4a349ec425d10d3c571b" TargetMode="External"/><Relationship Id="rId26" Type="http://schemas.openxmlformats.org/officeDocument/2006/relationships/hyperlink" Target="https://www.xiaohongshu.com/user/profile/5d9c4619000000000100b1c0?xhsshare=CopyLink&amp;appuid=5f6887c9000000000100b2fc&amp;apptime=1691991561" TargetMode="External"/><Relationship Id="rId25" Type="http://schemas.openxmlformats.org/officeDocument/2006/relationships/hyperlink" Target="https://www.xiaohongshu.com/user/profile/5a026bc94eacab345d40800b?xhsshare=CopyLink&amp;appuid=5f6887c9000000000100b2fc&amp;apptime=1706512965" TargetMode="External"/><Relationship Id="rId24" Type="http://schemas.openxmlformats.org/officeDocument/2006/relationships/hyperlink" Target="https://www.xiaohongshu.com/user/profile/5f4e07d2000000000101d5eb?xhsshare=CopyLink&amp;appuid=5f6887c9000000000100b2fc&amp;apptime=1699496214" TargetMode="External"/><Relationship Id="rId23" Type="http://schemas.openxmlformats.org/officeDocument/2006/relationships/hyperlink" Target="https://www.xiaohongshu.com/user/profile/5ca7791c000000001703d920?xhsshare=CopyLink&amp;appuid=5f6887c9000000000100b2fc&amp;apptime=1698031379" TargetMode="External"/><Relationship Id="rId22" Type="http://schemas.openxmlformats.org/officeDocument/2006/relationships/hyperlink" Target="https://www.xiaohongshu.com/user/profile/5fc9c5480000000001004b0e?xhsshare=CopyLink&amp;appuid=5f6887c9000000000100b2fc&amp;apptime=1692700093" TargetMode="External"/><Relationship Id="rId21" Type="http://schemas.openxmlformats.org/officeDocument/2006/relationships/hyperlink" Target="https://www.xiaohongshu.com/user/profile/5f4dde330000000001005ae2?xhsshare=CopyLink&amp;appuid=5f6887c9000000000100b2fc&amp;apptime=1692254448" TargetMode="External"/><Relationship Id="rId20" Type="http://schemas.openxmlformats.org/officeDocument/2006/relationships/hyperlink" Target="https://www.xiaohongshu.com/user/profile/60afd8b00000000001008d94?xhsshare=CopyLink&amp;appuid=5f6887c9000000000100b2fc&amp;apptime=1690434083" TargetMode="External"/><Relationship Id="rId2" Type="http://schemas.openxmlformats.org/officeDocument/2006/relationships/hyperlink" Target="https://www.xiaohongshu.com/user/profile/5cb427010000000017018af8?language=zh-CN" TargetMode="External"/><Relationship Id="rId19" Type="http://schemas.openxmlformats.org/officeDocument/2006/relationships/hyperlink" Target="https://www.xiaohongshu.com/user/profile/5f31dd7e00000000010001fa?xhsshare=CopyLink&amp;appuid=5f6887c9000000000100b2fc&amp;apptime=1688612831" TargetMode="External"/><Relationship Id="rId18" Type="http://schemas.openxmlformats.org/officeDocument/2006/relationships/hyperlink" Target="https://www.xiaohongshu.com/user/profile/5ff947cb000000000101d8ac?xhsshare=CopyLink&amp;appuid=5f6887c9000000000100b2fc&amp;apptime=1684128014" TargetMode="External"/><Relationship Id="rId17" Type="http://schemas.openxmlformats.org/officeDocument/2006/relationships/hyperlink" Target="https://www.xiaohongshu.com/user/profile/591d50e582ec397ced16b902?xhsshare=CopyLink&amp;appuid=5f6887c9000000000100b2fc&amp;apptime=1682411995" TargetMode="External"/><Relationship Id="rId16" Type="http://schemas.openxmlformats.org/officeDocument/2006/relationships/hyperlink" Target="https://www.xiaohongshu.com/user/profile/5b2de90311be1024e027ab8c?xhsshare=CopyLink&amp;appuid=5f6887c9000000000100b2fc&amp;apptime=1679989323" TargetMode="External"/><Relationship Id="rId15" Type="http://schemas.openxmlformats.org/officeDocument/2006/relationships/hyperlink" Target="https://www.xiaohongshu.com/user/profile/63427e74000000001802fe3e?xhsshare=CopyLink&amp;appuid=5f6887c9000000000100b2fc&amp;apptime=1669968325" TargetMode="External"/><Relationship Id="rId14" Type="http://schemas.openxmlformats.org/officeDocument/2006/relationships/hyperlink" Target="https://www.xiaohongshu.com/user/profile/5a9e4fd2e8ac2b28058cc6bc?xhsshare=CopyLink&amp;appuid=5bb0616f7d87110001b9d058&amp;apptime=1660629996" TargetMode="External"/><Relationship Id="rId13" Type="http://schemas.openxmlformats.org/officeDocument/2006/relationships/hyperlink" Target="https://www.xiaohongshu.com/user/profile/61a60fe70000000010005673?xhsshare=CopyLink&amp;appuid=5abb1ddc4eacab7df3804e90&amp;apptime=1646106950" TargetMode="External"/><Relationship Id="rId12" Type="http://schemas.openxmlformats.org/officeDocument/2006/relationships/hyperlink" Target="https://www.xiaohongshu.com/user/profile/5b4f5fcb11be106513a09b1c" TargetMode="External"/><Relationship Id="rId11" Type="http://schemas.openxmlformats.org/officeDocument/2006/relationships/hyperlink" Target="https://www.xiaohongshu.com/user/profile/612f5616000000000201db0b?language=zh-CN" TargetMode="External"/><Relationship Id="rId10" Type="http://schemas.openxmlformats.org/officeDocument/2006/relationships/hyperlink" Target="https://www.xiaohongshu.com/user/profile/5ed4909b0000000001002d4f?language=zh-CN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live.kuaishou.com/profile/wutangnaicha23" TargetMode="External"/><Relationship Id="rId8" Type="http://schemas.openxmlformats.org/officeDocument/2006/relationships/hyperlink" Target="https://live.kuaishou.com/profile/xxy1129xy" TargetMode="External"/><Relationship Id="rId7" Type="http://schemas.openxmlformats.org/officeDocument/2006/relationships/hyperlink" Target="https://live.kuaishou.com/profile/xiaodudu20181208" TargetMode="External"/><Relationship Id="rId6" Type="http://schemas.openxmlformats.org/officeDocument/2006/relationships/hyperlink" Target="https://live.kuaishou.com/profile/3xbn4pn987uua5q" TargetMode="External"/><Relationship Id="rId5" Type="http://schemas.openxmlformats.org/officeDocument/2006/relationships/hyperlink" Target="https://live.kuaishou.com/profile/Dahuangh" TargetMode="External"/><Relationship Id="rId4" Type="http://schemas.openxmlformats.org/officeDocument/2006/relationships/hyperlink" Target="https://live.kuaishou.com/profile/yaner957" TargetMode="External"/><Relationship Id="rId3" Type="http://schemas.openxmlformats.org/officeDocument/2006/relationships/hyperlink" Target="https://live.kuaishou.com/profile/Roududu1998z" TargetMode="External"/><Relationship Id="rId24" Type="http://schemas.openxmlformats.org/officeDocument/2006/relationships/hyperlink" Target="https://v.kuaishou.com/JfESauIY" TargetMode="External"/><Relationship Id="rId23" Type="http://schemas.openxmlformats.org/officeDocument/2006/relationships/hyperlink" Target="https://v.kuaishou.com/nuLqSDG3" TargetMode="External"/><Relationship Id="rId22" Type="http://schemas.openxmlformats.org/officeDocument/2006/relationships/hyperlink" Target="https://v.kuaishou.com/KIJDmKoP" TargetMode="External"/><Relationship Id="rId21" Type="http://schemas.openxmlformats.org/officeDocument/2006/relationships/hyperlink" Target="https://live.kuaishou.com/profile/3xt6e7ftwjievc4" TargetMode="External"/><Relationship Id="rId20" Type="http://schemas.openxmlformats.org/officeDocument/2006/relationships/hyperlink" Target="https://v.kuaishou.com/iTF8WX" TargetMode="External"/><Relationship Id="rId2" Type="http://schemas.openxmlformats.org/officeDocument/2006/relationships/hyperlink" Target="https://live.kuaishou.com/profile/3xi4apqvqnf7g7y" TargetMode="External"/><Relationship Id="rId19" Type="http://schemas.openxmlformats.org/officeDocument/2006/relationships/hyperlink" Target="https://v.kuaishou.com/kpTXgm" TargetMode="External"/><Relationship Id="rId18" Type="http://schemas.openxmlformats.org/officeDocument/2006/relationships/hyperlink" Target="https://live.kuaishou.com/profile/Thesmallyear" TargetMode="External"/><Relationship Id="rId17" Type="http://schemas.openxmlformats.org/officeDocument/2006/relationships/hyperlink" Target="https://live.kuaishou.com/profile/ygxdwl666" TargetMode="External"/><Relationship Id="rId16" Type="http://schemas.openxmlformats.org/officeDocument/2006/relationships/hyperlink" Target="https://live.kuaishou.com/profile/3xjjzysswd2hqqm" TargetMode="External"/><Relationship Id="rId15" Type="http://schemas.openxmlformats.org/officeDocument/2006/relationships/hyperlink" Target="https://live.kuaishou.com/profile/A77777774_" TargetMode="External"/><Relationship Id="rId14" Type="http://schemas.openxmlformats.org/officeDocument/2006/relationships/hyperlink" Target="https://live.kuaishou.com/profile/xrr888006" TargetMode="External"/><Relationship Id="rId13" Type="http://schemas.openxmlformats.org/officeDocument/2006/relationships/hyperlink" Target="https://live.kuaishou.com/profile/yihang112244" TargetMode="External"/><Relationship Id="rId12" Type="http://schemas.openxmlformats.org/officeDocument/2006/relationships/hyperlink" Target="https://live.kuaishou.com/profile/Xiaxia977" TargetMode="External"/><Relationship Id="rId11" Type="http://schemas.openxmlformats.org/officeDocument/2006/relationships/hyperlink" Target="https://live.kuaishou.com/profile/bigefeixi" TargetMode="External"/><Relationship Id="rId10" Type="http://schemas.openxmlformats.org/officeDocument/2006/relationships/hyperlink" Target="https://live.kuaishou.com/profile/zhousanshi0818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space.bilibili.com/1376579261?spm_id_from=333.337.0.0" TargetMode="External"/><Relationship Id="rId8" Type="http://schemas.openxmlformats.org/officeDocument/2006/relationships/hyperlink" Target="https://space.bilibili.com/686354330?spm_id_from=333.337.0.0" TargetMode="External"/><Relationship Id="rId7" Type="http://schemas.openxmlformats.org/officeDocument/2006/relationships/hyperlink" Target="https://space.bilibili.com/1972786116?spm_id_from=333.337.0.0" TargetMode="External"/><Relationship Id="rId6" Type="http://schemas.openxmlformats.org/officeDocument/2006/relationships/hyperlink" Target="https://space.bilibili.com/1476802359?spm_id_from=333.337.0.0" TargetMode="External"/><Relationship Id="rId5" Type="http://schemas.openxmlformats.org/officeDocument/2006/relationships/hyperlink" Target="https://space.bilibili.com/1171192768?spm_id_from=333.337.0.0" TargetMode="External"/><Relationship Id="rId4" Type="http://schemas.openxmlformats.org/officeDocument/2006/relationships/hyperlink" Target="https://space.bilibili.com/2069267165?spm_id_from=333.337.0.0" TargetMode="External"/><Relationship Id="rId3" Type="http://schemas.openxmlformats.org/officeDocument/2006/relationships/hyperlink" Target="https://space.bilibili.com/1752056466?spm_id_from=333.337.0.0" TargetMode="External"/><Relationship Id="rId2" Type="http://schemas.openxmlformats.org/officeDocument/2006/relationships/hyperlink" Target="https://space.bilibili.com/30139938?spm_id_from=333.337.0.0" TargetMode="External"/><Relationship Id="rId10" Type="http://schemas.openxmlformats.org/officeDocument/2006/relationships/hyperlink" Target="https://space.bilibili.com/3494370374322460?spm_id_from=333.337.0.0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s://v.douyin.com/i8aCMmDk/" TargetMode="External"/><Relationship Id="rId8" Type="http://schemas.openxmlformats.org/officeDocument/2006/relationships/hyperlink" Target="https://v.douyin.com/eNCkcEU/" TargetMode="External"/><Relationship Id="rId7" Type="http://schemas.openxmlformats.org/officeDocument/2006/relationships/hyperlink" Target="https://v.douyin.com/DDtQneX/" TargetMode="External"/><Relationship Id="rId6" Type="http://schemas.openxmlformats.org/officeDocument/2006/relationships/hyperlink" Target="https://v.douyin.com/A4Wbyjf/" TargetMode="External"/><Relationship Id="rId5" Type="http://schemas.openxmlformats.org/officeDocument/2006/relationships/hyperlink" Target="https://v.douyin.com/rfgepnY/" TargetMode="External"/><Relationship Id="rId4" Type="http://schemas.openxmlformats.org/officeDocument/2006/relationships/hyperlink" Target="https://v.douyin.com/2W7nbwM/" TargetMode="External"/><Relationship Id="rId35" Type="http://schemas.openxmlformats.org/officeDocument/2006/relationships/hyperlink" Target="https://www.xingtu.cn/ad/creator/author-homepage/douyin-video/7502792715675893770?market_track_id=4B50PH51RF3U5HIZZF61&amp;search_session_id=7657028227080568838&amp;possessStarId" TargetMode="External"/><Relationship Id="rId34" Type="http://schemas.openxmlformats.org/officeDocument/2006/relationships/hyperlink" Target="https://www.xingtu.cn/ad/creator/author-homepage/douyin-video/7054120952338055205?market_track_id=FKDIAR06NAK77FX5SDBW&amp;search_session_id=7506424158482841612&amp;video_type=2&amp;_route_from=from_page%3DMarket%26search_session_id%3D7506424158482841612%26is_for_order%3D1%26market_track_id%3DFKDIAR06NAK77FX5SDBW%26platform_source%3D1%26key%3D%25E4%25B8%2580%25E6%25A0%25B9%25E8%2597%25A4%25E4%25B8%258A%25E4%25BA%2594%25E6%259C%25B5%25E8%258A%25B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33" Type="http://schemas.openxmlformats.org/officeDocument/2006/relationships/hyperlink" Target="https://v.douyin.com/FSHKXaa/" TargetMode="External"/><Relationship Id="rId32" Type="http://schemas.openxmlformats.org/officeDocument/2006/relationships/hyperlink" Target="https://v.douyin.com/LHVzqqbKBpE/" TargetMode="External"/><Relationship Id="rId31" Type="http://schemas.openxmlformats.org/officeDocument/2006/relationships/hyperlink" Target="https://www.xingtu.cn/ad/creator/author-homepage/douyin-video/6870162821561204743?market_track_id=KL6TLOM9QJ0UCP1XH4IE&amp;search_session_id=7506430103665426443&amp;video_type=2&amp;_route_from=from_page%3DMarket%26search_session_id%3D7506430103665426443%26is_for_order%3D1%26market_track_id%3DKL6TLOM9QJ0UCP1XH4IE%26platform_source%3D1%26key%3D%25E4%25B8%2580%25E8%2588%25A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argetMode="External"/><Relationship Id="rId30" Type="http://schemas.openxmlformats.org/officeDocument/2006/relationships/hyperlink" Target="https://v.douyin.com/NYLLwJm/" TargetMode="External"/><Relationship Id="rId3" Type="http://schemas.openxmlformats.org/officeDocument/2006/relationships/hyperlink" Target="https://v.douyin.com/e18x2s1/" TargetMode="External"/><Relationship Id="rId29" Type="http://schemas.openxmlformats.org/officeDocument/2006/relationships/hyperlink" Target="https://www.xingtu.cn/ad/creator/author-homepage/douyin-video/7270472015461482554?market_track_id=YRQZCKGS6C6XRPVJ5T7Y&amp;search_session_id=7550220784732897316&amp;possessStarId" TargetMode="External"/><Relationship Id="rId28" Type="http://schemas.openxmlformats.org/officeDocument/2006/relationships/hyperlink" Target="https://www.xingtu.cn/ad/creator/author-homepage/douyin-video/7283823086028193803?market_track_id=2LT707YXXASNCHJM9C3E&amp;search_session_id=7550220625697620010&amp;possessStarId" TargetMode="External"/><Relationship Id="rId27" Type="http://schemas.openxmlformats.org/officeDocument/2006/relationships/hyperlink" Target="https://www.xingtu.cn/ad/creator/author-homepage/douyin-video/7062567598881243151?market_track_id=JH9AXT9UZ5CVRQUTBKEH&amp;search_session_id=7550220484609982506&amp;possessStarId" TargetMode="External"/><Relationship Id="rId26" Type="http://schemas.openxmlformats.org/officeDocument/2006/relationships/hyperlink" Target="https://www.xingtu.cn/ad/creator/author-homepage/douyin-video/7281638336735739943?market_track_id=8GK099J7N7JPB8RYHF8U&amp;search_session_id=7550220054031089703&amp;possessStarId" TargetMode="External"/><Relationship Id="rId25" Type="http://schemas.openxmlformats.org/officeDocument/2006/relationships/hyperlink" Target="https://www.xingtu.cn/ad/creator/author-homepage/douyin-video/6870164604043919367?market_track_id=KCUK9D94UPOOJ5HYMO6W&amp;search_session_id=7550219973672501291&amp;possessStarId" TargetMode="External"/><Relationship Id="rId24" Type="http://schemas.openxmlformats.org/officeDocument/2006/relationships/hyperlink" Target="https://www.xingtu.cn/ad/creator/author-homepage/douyin-video/6677157331165249539?market_track_id=TC09IWAFYQRVSS5KRSSL&amp;search_session_id=7550219394329231403&amp;possessStarId" TargetMode="External"/><Relationship Id="rId23" Type="http://schemas.openxmlformats.org/officeDocument/2006/relationships/hyperlink" Target="https://www.xingtu.cn/ad/creator/author-homepage/douyin-video/6629661007348236302?market_track_id=FFE8SV4SP2U10W5XYRKU&amp;search_session_id=7550219239991345195&amp;possessStarId" TargetMode="External"/><Relationship Id="rId22" Type="http://schemas.openxmlformats.org/officeDocument/2006/relationships/hyperlink" Target="https://www.xingtu.cn/ad/creator/author-homepage/douyin-video/6596679478083059716?market_track_id=YRGBT4HZY5V5CK4RMLOT&amp;search_session_id=7550219100434202643&amp;possessStarId" TargetMode="External"/><Relationship Id="rId21" Type="http://schemas.openxmlformats.org/officeDocument/2006/relationships/hyperlink" Target="https://www.xingtu.cn/ad/creator/author-homepage/douyin-video/6629723424748994564?market_track_id=YXGB38SFJ1L77C44WCD0&amp;search_session_id=7550218778458472511&amp;possessStarId" TargetMode="External"/><Relationship Id="rId20" Type="http://schemas.openxmlformats.org/officeDocument/2006/relationships/hyperlink" Target="https://www.xingtu.cn/ad/creator/author-homepage/douyin-video/6870161239037706253?market_track_id=KGDOIV1C637VKVSO8BCI&amp;search_session_id=7550218122440671274&amp;possessStarId" TargetMode="External"/><Relationship Id="rId2" Type="http://schemas.openxmlformats.org/officeDocument/2006/relationships/hyperlink" Target="https://v.douyin.com/88tpRCb/" TargetMode="External"/><Relationship Id="rId19" Type="http://schemas.openxmlformats.org/officeDocument/2006/relationships/hyperlink" Target="https://www.xingtu.cn/ad/creator/author-homepage/douyin-video/6760484915038388231?market_track_id=D2I814U0YF0H0S78V4NX&amp;search_session_id=7550217255607664679&amp;possessStarId" TargetMode="External"/><Relationship Id="rId18" Type="http://schemas.openxmlformats.org/officeDocument/2006/relationships/hyperlink" Target="https://www.xingtu.cn/ad/creator/author-homepage/douyin-video/6871549993585475587?market_track_id=RH48477MKB1VR1UNYGCS&amp;search_session_id=7550217075030884391&amp;possessStarId" TargetMode="External"/><Relationship Id="rId17" Type="http://schemas.openxmlformats.org/officeDocument/2006/relationships/hyperlink" Target="https://www.xingtu.cn/ad/creator/author-homepage/douyin-video/7118636721230577700?market_track_id=3VV5ZBKXKBMKIPIX3IZH&amp;search_session_id=7550215159429333031&amp;possessStarId" TargetMode="External"/><Relationship Id="rId16" Type="http://schemas.openxmlformats.org/officeDocument/2006/relationships/hyperlink" Target="https://www.xingtu.cn/ad/creator/author-homepage/douyin-video/7128380987993489438?market_track_id=3XWNK7LWA21OEENNFR80&amp;search_session_id=7550214870017998891&amp;possessStarId" TargetMode="External"/><Relationship Id="rId15" Type="http://schemas.openxmlformats.org/officeDocument/2006/relationships/hyperlink" Target="https://v.douyin.com/JSacLxr/" TargetMode="External"/><Relationship Id="rId14" Type="http://schemas.openxmlformats.org/officeDocument/2006/relationships/hyperlink" Target="https://v.douyin.com/i8cKAwaa/ 8@0.com" TargetMode="External"/><Relationship Id="rId13" Type="http://schemas.openxmlformats.org/officeDocument/2006/relationships/hyperlink" Target="https://v.douyin.com/idjuYaHy/" TargetMode="External"/><Relationship Id="rId12" Type="http://schemas.openxmlformats.org/officeDocument/2006/relationships/hyperlink" Target="https://v.douyin.com/iJW1TXLv/" TargetMode="External"/><Relationship Id="rId11" Type="http://schemas.openxmlformats.org/officeDocument/2006/relationships/hyperlink" Target="https://v.douyin.com/FswYnjx/" TargetMode="External"/><Relationship Id="rId10" Type="http://schemas.openxmlformats.org/officeDocument/2006/relationships/hyperlink" Target="https://v.douyin.com/nthyDT/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5"/>
  <sheetViews>
    <sheetView workbookViewId="0">
      <selection activeCell="O17" sqref="O17:O18"/>
    </sheetView>
  </sheetViews>
  <sheetFormatPr defaultColWidth="9.81730769230769" defaultRowHeight="15.6"/>
  <cols>
    <col min="1" max="1" width="6" style="100" customWidth="1"/>
    <col min="2" max="6" width="9" style="100"/>
    <col min="7" max="7" width="10.3557692307692" style="100" customWidth="1"/>
    <col min="8" max="8" width="12.6442307692308" style="100" customWidth="1"/>
    <col min="9" max="11" width="9" style="100"/>
    <col min="12" max="12" width="30.5384615384615" style="100" customWidth="1"/>
    <col min="13" max="16379" width="9" style="100"/>
    <col min="16380" max="16384" width="9.81730769230769" style="100"/>
  </cols>
  <sheetData>
    <row r="1" s="100" customFormat="1" ht="30" customHeight="1" spans="1:19">
      <c r="A1" s="101"/>
      <c r="B1" s="102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1"/>
      <c r="N1" s="101"/>
      <c r="O1" s="101"/>
      <c r="P1" s="101"/>
      <c r="Q1" s="101"/>
      <c r="R1" s="101"/>
      <c r="S1" s="101"/>
    </row>
    <row r="2" s="100" customFormat="1" ht="12" customHeight="1" spans="1:19">
      <c r="A2" s="101"/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101"/>
      <c r="N2" s="101"/>
      <c r="O2" s="101"/>
      <c r="P2" s="101"/>
      <c r="Q2" s="101"/>
      <c r="R2" s="101"/>
      <c r="S2" s="101"/>
    </row>
    <row r="3" s="100" customFormat="1" ht="12" customHeight="1" spans="1:19">
      <c r="A3" s="101"/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09"/>
      <c r="M3" s="101"/>
      <c r="N3" s="101"/>
      <c r="O3" s="101"/>
      <c r="P3" s="101"/>
      <c r="Q3" s="101"/>
      <c r="R3" s="101"/>
      <c r="S3" s="101"/>
    </row>
    <row r="4" s="100" customFormat="1" ht="12" customHeight="1" spans="1:19">
      <c r="A4" s="101"/>
      <c r="B4" s="107"/>
      <c r="C4" s="108"/>
      <c r="D4" s="108"/>
      <c r="E4" s="108"/>
      <c r="F4" s="108"/>
      <c r="G4" s="108"/>
      <c r="H4" s="108"/>
      <c r="I4" s="108"/>
      <c r="J4" s="108"/>
      <c r="K4" s="108"/>
      <c r="L4" s="109"/>
      <c r="M4" s="101"/>
      <c r="N4" s="101"/>
      <c r="O4" s="101"/>
      <c r="P4" s="101"/>
      <c r="Q4" s="101"/>
      <c r="R4" s="101"/>
      <c r="S4" s="101"/>
    </row>
    <row r="5" s="100" customFormat="1" ht="11.15" customHeight="1" spans="1:19">
      <c r="A5" s="101"/>
      <c r="B5" s="107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1"/>
      <c r="N5" s="101"/>
      <c r="O5" s="101"/>
      <c r="P5" s="101"/>
      <c r="Q5" s="101"/>
      <c r="R5" s="101"/>
      <c r="S5" s="101"/>
    </row>
    <row r="6" s="100" customFormat="1" ht="9" customHeight="1" spans="1:19">
      <c r="A6" s="101"/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101"/>
      <c r="N6" s="101"/>
      <c r="O6" s="101"/>
      <c r="P6" s="101"/>
      <c r="Q6" s="101"/>
      <c r="R6" s="101"/>
      <c r="S6" s="101"/>
    </row>
    <row r="7" s="100" customFormat="1" ht="13" customHeight="1" spans="1:19">
      <c r="A7" s="101"/>
      <c r="B7" s="107"/>
      <c r="C7" s="108"/>
      <c r="D7" s="108"/>
      <c r="E7" s="108"/>
      <c r="F7" s="108"/>
      <c r="G7" s="108"/>
      <c r="H7" s="108"/>
      <c r="I7" s="108"/>
      <c r="J7" s="108"/>
      <c r="K7" s="108"/>
      <c r="L7" s="109"/>
      <c r="M7" s="101"/>
      <c r="N7" s="101"/>
      <c r="O7" s="101"/>
      <c r="P7" s="101"/>
      <c r="Q7" s="101"/>
      <c r="R7" s="101"/>
      <c r="S7" s="101"/>
    </row>
    <row r="8" s="100" customFormat="1" ht="19" customHeight="1" spans="1:19">
      <c r="A8" s="101"/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9"/>
      <c r="M8" s="101"/>
      <c r="N8" s="101"/>
      <c r="O8" s="101"/>
      <c r="P8" s="101"/>
      <c r="Q8" s="101"/>
      <c r="R8" s="101"/>
      <c r="S8" s="101"/>
    </row>
    <row r="9" s="100" customFormat="1" ht="5" customHeight="1" spans="1:19">
      <c r="A9" s="101"/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9"/>
      <c r="M9" s="101"/>
      <c r="N9" s="101"/>
      <c r="O9" s="101"/>
      <c r="P9" s="101"/>
      <c r="Q9" s="101"/>
      <c r="R9" s="101"/>
      <c r="S9" s="101"/>
    </row>
    <row r="10" s="100" customFormat="1" ht="19" hidden="1" customHeight="1" spans="1:19">
      <c r="A10" s="101"/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9"/>
      <c r="M10" s="101"/>
      <c r="N10" s="101"/>
      <c r="O10" s="101"/>
      <c r="P10" s="101"/>
      <c r="Q10" s="101"/>
      <c r="R10" s="101"/>
      <c r="S10" s="101"/>
    </row>
    <row r="11" s="100" customFormat="1" ht="19" hidden="1" customHeight="1" spans="1:19">
      <c r="A11" s="101"/>
      <c r="B11" s="107"/>
      <c r="C11" s="108"/>
      <c r="D11" s="108"/>
      <c r="E11" s="108"/>
      <c r="F11" s="108"/>
      <c r="G11" s="108"/>
      <c r="H11" s="108"/>
      <c r="I11" s="108"/>
      <c r="J11" s="108"/>
      <c r="K11" s="108"/>
      <c r="L11" s="109"/>
      <c r="M11" s="101"/>
      <c r="N11" s="101"/>
      <c r="O11" s="101"/>
      <c r="P11" s="101"/>
      <c r="Q11" s="101"/>
      <c r="R11" s="101"/>
      <c r="S11" s="101"/>
    </row>
    <row r="12" s="100" customFormat="1" ht="19" hidden="1" customHeight="1" spans="1:19">
      <c r="A12" s="101"/>
      <c r="B12" s="107"/>
      <c r="C12" s="110"/>
      <c r="D12" s="110"/>
      <c r="E12" s="110"/>
      <c r="F12" s="110"/>
      <c r="G12" s="110"/>
      <c r="H12" s="110"/>
      <c r="I12" s="110"/>
      <c r="J12" s="110"/>
      <c r="K12" s="110"/>
      <c r="L12" s="109"/>
      <c r="M12" s="101"/>
      <c r="N12" s="101"/>
      <c r="O12" s="101"/>
      <c r="P12" s="101"/>
      <c r="Q12" s="101"/>
      <c r="R12" s="101"/>
      <c r="S12" s="101"/>
    </row>
    <row r="13" s="100" customFormat="1" ht="39" customHeight="1" spans="1:19">
      <c r="A13" s="101"/>
      <c r="B13" s="107"/>
      <c r="C13" s="110"/>
      <c r="D13" s="110"/>
      <c r="E13" s="110"/>
      <c r="F13" s="110"/>
      <c r="G13" s="110"/>
      <c r="H13" s="110"/>
      <c r="I13" s="110"/>
      <c r="J13" s="110"/>
      <c r="K13" s="110"/>
      <c r="L13" s="109"/>
      <c r="M13" s="101"/>
      <c r="N13" s="101"/>
      <c r="O13" s="101"/>
      <c r="P13" s="101"/>
      <c r="Q13" s="101"/>
      <c r="R13" s="101"/>
      <c r="S13" s="101"/>
    </row>
    <row r="14" s="100" customFormat="1" ht="24" customHeight="1" spans="1:19">
      <c r="A14" s="101"/>
      <c r="B14" s="111"/>
      <c r="C14" s="112"/>
      <c r="D14" s="112"/>
      <c r="E14" s="112"/>
      <c r="F14" s="112"/>
      <c r="G14" s="112"/>
      <c r="H14" s="112"/>
      <c r="I14" s="112"/>
      <c r="J14" s="112"/>
      <c r="K14" s="112"/>
      <c r="L14" s="113"/>
      <c r="M14" s="101"/>
      <c r="N14" s="101"/>
      <c r="O14" s="114"/>
      <c r="P14" s="114"/>
      <c r="Q14" s="101"/>
      <c r="R14" s="101"/>
      <c r="S14" s="101"/>
    </row>
    <row r="15" s="100" customFormat="1" ht="68" customHeight="1" spans="1:19">
      <c r="A15" s="101"/>
      <c r="B15" s="115" t="s">
        <v>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7"/>
      <c r="M15" s="101"/>
      <c r="N15" s="101"/>
      <c r="O15" s="114"/>
      <c r="P15" s="114"/>
      <c r="Q15" s="101"/>
      <c r="R15" s="101"/>
      <c r="S15" s="101"/>
    </row>
    <row r="16" s="100" customFormat="1" ht="17.55" spans="1:19">
      <c r="A16" s="101"/>
      <c r="B16" s="118" t="s">
        <v>2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01"/>
      <c r="N16" s="101"/>
      <c r="O16" s="114"/>
      <c r="P16" s="114"/>
      <c r="Q16" s="101"/>
      <c r="R16" s="101"/>
      <c r="S16" s="101"/>
    </row>
    <row r="17" s="100" customFormat="1" spans="1:19">
      <c r="A17" s="101"/>
      <c r="B17" s="120" t="s">
        <v>3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2"/>
      <c r="M17" s="101"/>
      <c r="N17" s="101"/>
      <c r="O17" s="114"/>
      <c r="P17" s="114"/>
      <c r="Q17" s="101"/>
      <c r="R17" s="101"/>
      <c r="S17" s="101"/>
    </row>
    <row r="18" s="100" customFormat="1" spans="1:19">
      <c r="A18" s="101"/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101"/>
      <c r="N18" s="101"/>
      <c r="O18" s="114"/>
      <c r="P18" s="114"/>
      <c r="Q18" s="101"/>
      <c r="R18" s="101"/>
      <c r="S18" s="101"/>
    </row>
    <row r="19" s="100" customFormat="1" spans="1:19">
      <c r="A19" s="101"/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5"/>
      <c r="M19" s="101"/>
      <c r="N19" s="101"/>
      <c r="O19" s="101"/>
      <c r="P19" s="101"/>
      <c r="Q19" s="101"/>
      <c r="R19" s="101"/>
      <c r="S19" s="101"/>
    </row>
    <row r="20" s="100" customFormat="1" spans="1:19">
      <c r="A20" s="101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5"/>
      <c r="M20" s="101"/>
      <c r="N20" s="101"/>
      <c r="O20" s="101"/>
      <c r="P20" s="101"/>
      <c r="Q20" s="101"/>
      <c r="R20" s="101"/>
      <c r="S20" s="101"/>
    </row>
    <row r="21" s="100" customFormat="1" spans="1:19">
      <c r="A21" s="101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5"/>
      <c r="M21" s="101"/>
      <c r="N21" s="101"/>
      <c r="O21" s="101"/>
      <c r="P21" s="101"/>
      <c r="Q21" s="101"/>
      <c r="R21" s="101"/>
      <c r="S21" s="101"/>
    </row>
    <row r="22" s="100" customFormat="1" spans="1:19">
      <c r="A22" s="10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5"/>
      <c r="M22" s="101"/>
      <c r="N22" s="101"/>
      <c r="O22" s="101"/>
      <c r="P22" s="101"/>
      <c r="Q22" s="101"/>
      <c r="R22" s="101"/>
      <c r="S22" s="101"/>
    </row>
    <row r="23" s="100" customFormat="1" ht="34" customHeight="1" spans="1:19">
      <c r="A23" s="101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5"/>
      <c r="M23" s="101"/>
      <c r="N23" s="101"/>
      <c r="O23" s="101"/>
      <c r="P23" s="101"/>
      <c r="Q23" s="101"/>
      <c r="R23" s="101"/>
      <c r="S23" s="101"/>
    </row>
    <row r="24" s="100" customFormat="1" ht="19" customHeight="1" spans="1:19">
      <c r="A24" s="101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6"/>
      <c r="M24" s="101"/>
      <c r="N24" s="101"/>
      <c r="O24" s="101"/>
      <c r="P24" s="101"/>
      <c r="Q24" s="101"/>
      <c r="R24" s="101"/>
      <c r="S24" s="101"/>
    </row>
    <row r="25" s="100" customFormat="1" ht="24" customHeight="1" spans="1:19">
      <c r="A25" s="101"/>
      <c r="B25" s="127"/>
      <c r="C25" s="128"/>
      <c r="D25" s="128"/>
      <c r="E25" s="128"/>
      <c r="F25" s="128"/>
      <c r="G25" s="128"/>
      <c r="H25" s="128"/>
      <c r="I25" s="128"/>
      <c r="J25" s="128"/>
      <c r="K25" s="128"/>
      <c r="L25" s="129"/>
      <c r="M25" s="101"/>
      <c r="N25" s="101"/>
      <c r="O25" s="101"/>
      <c r="P25" s="101"/>
      <c r="Q25" s="101"/>
      <c r="R25" s="101"/>
      <c r="S25" s="101"/>
    </row>
    <row r="26" s="100" customFormat="1" ht="16.35" spans="1:19">
      <c r="A26" s="101"/>
      <c r="B26" s="127"/>
      <c r="C26" s="128"/>
      <c r="D26" s="128"/>
      <c r="E26" s="128"/>
      <c r="F26" s="128"/>
      <c r="G26" s="128"/>
      <c r="H26" s="128"/>
      <c r="I26" s="128"/>
      <c r="J26" s="128"/>
      <c r="K26" s="128"/>
      <c r="L26" s="129"/>
      <c r="M26" s="101"/>
      <c r="N26" s="101"/>
      <c r="O26" s="101"/>
      <c r="P26" s="101"/>
      <c r="Q26" s="101"/>
      <c r="R26" s="101"/>
      <c r="S26" s="101"/>
    </row>
    <row r="27" s="100" customFormat="1" ht="17.55" spans="1:19">
      <c r="A27" s="101"/>
      <c r="B27" s="130" t="s">
        <v>4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01"/>
      <c r="N27" s="101"/>
      <c r="O27" s="101"/>
      <c r="P27" s="101"/>
      <c r="Q27" s="101"/>
      <c r="R27" s="101"/>
      <c r="S27" s="101"/>
    </row>
    <row r="28" s="100" customFormat="1" spans="1:19">
      <c r="A28" s="101"/>
      <c r="B28" s="132" t="s">
        <v>5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4"/>
      <c r="M28" s="101"/>
      <c r="N28" s="101"/>
      <c r="O28" s="101"/>
      <c r="P28" s="101"/>
      <c r="Q28" s="101"/>
      <c r="R28" s="101"/>
      <c r="S28" s="101"/>
    </row>
    <row r="29" s="100" customFormat="1" spans="1:19">
      <c r="A29" s="101"/>
      <c r="B29" s="135"/>
      <c r="C29" s="136"/>
      <c r="D29" s="136"/>
      <c r="E29" s="136"/>
      <c r="F29" s="136"/>
      <c r="G29" s="136"/>
      <c r="H29" s="136"/>
      <c r="I29" s="136"/>
      <c r="J29" s="136"/>
      <c r="K29" s="136"/>
      <c r="L29" s="137"/>
      <c r="M29" s="101"/>
      <c r="N29" s="101"/>
      <c r="O29" s="101"/>
      <c r="P29" s="101"/>
      <c r="Q29" s="101"/>
      <c r="R29" s="101"/>
      <c r="S29" s="101"/>
    </row>
    <row r="30" s="100" customFormat="1" spans="1:19">
      <c r="A30" s="101"/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7"/>
      <c r="M30" s="101"/>
      <c r="N30" s="101"/>
      <c r="O30" s="101"/>
      <c r="P30" s="101"/>
      <c r="Q30" s="101"/>
      <c r="R30" s="101"/>
      <c r="S30" s="101"/>
    </row>
    <row r="31" s="100" customFormat="1" spans="1:19">
      <c r="A31" s="101"/>
      <c r="B31" s="135"/>
      <c r="C31" s="136"/>
      <c r="D31" s="136"/>
      <c r="E31" s="136"/>
      <c r="F31" s="136"/>
      <c r="G31" s="136"/>
      <c r="H31" s="136"/>
      <c r="I31" s="136"/>
      <c r="J31" s="136"/>
      <c r="K31" s="136"/>
      <c r="L31" s="137"/>
      <c r="M31" s="101"/>
      <c r="N31" s="101"/>
      <c r="O31" s="101"/>
      <c r="P31" s="101"/>
      <c r="Q31" s="101"/>
      <c r="R31" s="101"/>
      <c r="S31" s="101"/>
    </row>
    <row r="32" s="100" customFormat="1" spans="1:19">
      <c r="A32" s="101"/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7"/>
      <c r="M32" s="101"/>
      <c r="N32" s="101"/>
      <c r="O32" s="101"/>
      <c r="P32" s="101"/>
      <c r="Q32" s="101"/>
      <c r="R32" s="101"/>
      <c r="S32" s="101"/>
    </row>
    <row r="33" s="100" customFormat="1" spans="1:19">
      <c r="A33" s="101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7"/>
      <c r="M33" s="101"/>
      <c r="N33" s="101"/>
      <c r="O33" s="101"/>
      <c r="P33" s="101"/>
      <c r="Q33" s="101"/>
      <c r="R33" s="101"/>
      <c r="S33" s="101"/>
    </row>
    <row r="34" s="100" customFormat="1" spans="1:19">
      <c r="A34" s="101"/>
      <c r="B34" s="135"/>
      <c r="C34" s="136"/>
      <c r="D34" s="136"/>
      <c r="E34" s="136"/>
      <c r="F34" s="136"/>
      <c r="G34" s="136"/>
      <c r="H34" s="136"/>
      <c r="I34" s="136"/>
      <c r="J34" s="136"/>
      <c r="K34" s="136"/>
      <c r="L34" s="137"/>
      <c r="M34" s="101"/>
      <c r="N34" s="101"/>
      <c r="O34" s="101"/>
      <c r="P34" s="101"/>
      <c r="Q34" s="101"/>
      <c r="R34" s="101"/>
      <c r="S34" s="101"/>
    </row>
    <row r="35" s="100" customFormat="1" spans="1:19">
      <c r="A35" s="101"/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7"/>
      <c r="M35" s="101"/>
      <c r="N35" s="101"/>
      <c r="O35" s="101"/>
      <c r="P35" s="101"/>
      <c r="Q35" s="101"/>
      <c r="R35" s="101"/>
      <c r="S35" s="101"/>
    </row>
    <row r="36" s="100" customFormat="1" spans="1:19">
      <c r="A36" s="101"/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7"/>
      <c r="M36" s="101"/>
      <c r="N36" s="101"/>
      <c r="O36" s="101"/>
      <c r="P36" s="101"/>
      <c r="Q36" s="101"/>
      <c r="R36" s="101"/>
      <c r="S36" s="101"/>
    </row>
    <row r="37" s="100" customFormat="1" spans="1:19">
      <c r="A37" s="101"/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7"/>
      <c r="M37" s="101"/>
      <c r="N37" s="101"/>
      <c r="O37" s="101"/>
      <c r="P37" s="101"/>
      <c r="Q37" s="101"/>
      <c r="R37" s="101"/>
      <c r="S37" s="101"/>
    </row>
    <row r="38" s="100" customFormat="1" ht="16.35" spans="1:19">
      <c r="A38" s="101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40"/>
      <c r="M38" s="101"/>
      <c r="N38" s="101"/>
      <c r="O38" s="101"/>
      <c r="P38" s="101"/>
      <c r="Q38" s="101"/>
      <c r="R38" s="101"/>
      <c r="S38" s="101"/>
    </row>
    <row r="39" s="100" customFormat="1" spans="1:19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</row>
    <row r="40" s="100" customFormat="1" spans="1:19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</row>
    <row r="41" s="100" customFormat="1" spans="1:19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</row>
    <row r="42" s="100" customFormat="1" spans="1:19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</row>
    <row r="43" s="100" customFormat="1" spans="1:19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</row>
    <row r="44" s="100" customFormat="1" spans="1:19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</row>
    <row r="45" s="100" customFormat="1" spans="1:19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</row>
    <row r="46" s="100" customFormat="1" spans="1:19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</row>
    <row r="47" s="100" customFormat="1" spans="1:19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</row>
    <row r="48" s="100" customFormat="1" spans="1:19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</row>
    <row r="49" s="100" customFormat="1" spans="1:20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</row>
    <row r="50" s="100" customFormat="1" spans="1:20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</row>
    <row r="51" s="100" customFormat="1" spans="1:20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</row>
    <row r="52" s="100" customFormat="1" spans="1:20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</row>
    <row r="53" s="100" customFormat="1" spans="1:20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</row>
    <row r="54" s="100" customFormat="1" spans="1:20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</row>
    <row r="55" s="100" customFormat="1" spans="1:20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</row>
    <row r="56" s="100" customFormat="1" spans="1:20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</row>
    <row r="57" s="100" customFormat="1" spans="1:20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</row>
    <row r="58" s="100" customFormat="1" spans="1:20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</row>
    <row r="59" s="100" customFormat="1" spans="1:20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</row>
    <row r="60" s="100" customFormat="1" spans="1:20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</row>
    <row r="61" s="100" customFormat="1" spans="1:20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</row>
    <row r="62" s="100" customFormat="1" spans="1:20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</row>
    <row r="63" s="100" customFormat="1" spans="1:20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</row>
    <row r="64" s="100" customFormat="1" spans="1:20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</row>
    <row r="65" s="100" customFormat="1" spans="1:20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</row>
    <row r="66" s="100" customFormat="1" spans="1:20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="100" customFormat="1" spans="1:20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</row>
    <row r="68" s="100" customFormat="1" spans="1:20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</row>
    <row r="69" s="100" customFormat="1" spans="1:20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</row>
    <row r="70" s="100" customFormat="1" spans="1:20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</row>
    <row r="71" s="100" customFormat="1" spans="1:20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</row>
    <row r="72" s="100" customFormat="1" spans="1:20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</row>
    <row r="73" s="100" customFormat="1" spans="1:20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</row>
    <row r="74" spans="1:20"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1:20"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</row>
  </sheetData>
  <mergeCells count="7">
    <mergeCell ref="B1:L1"/>
    <mergeCell ref="B15:L15"/>
    <mergeCell ref="B16:L16"/>
    <mergeCell ref="B27:L27"/>
    <mergeCell ref="B2:L14"/>
    <mergeCell ref="B17:L26"/>
    <mergeCell ref="B28:L38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5"/>
  </sheetPr>
  <dimension ref="A1:P94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E3" sqref="E3"/>
    </sheetView>
  </sheetViews>
  <sheetFormatPr defaultColWidth="9.81730769230769" defaultRowHeight="16.8"/>
  <cols>
    <col min="1" max="1" width="10.6923076923077" style="92" customWidth="1"/>
    <col min="2" max="2" width="6.46153846153846" style="92" customWidth="1"/>
    <col min="3" max="3" width="9.69230769230769" style="92" customWidth="1"/>
    <col min="4" max="4" width="24.6153846153846" style="92" customWidth="1"/>
    <col min="5" max="5" width="23.1538461538462" style="92" customWidth="1"/>
    <col min="6" max="6" width="20.2307692307692" style="92" customWidth="1"/>
    <col min="7" max="7" width="35.6923076923077" style="92" customWidth="1"/>
    <col min="8" max="8" width="28.6923076923077" style="93" customWidth="1"/>
    <col min="9" max="9" width="10.6923076923077" style="94" customWidth="1"/>
    <col min="10" max="12" width="15.6923076923077" style="94" customWidth="1"/>
    <col min="13" max="13" width="40.6923076923077" style="95" customWidth="1"/>
    <col min="14" max="14" width="25.6346153846154" style="95" customWidth="1"/>
    <col min="15" max="15" width="30.6923076923077" style="96" customWidth="1"/>
    <col min="16" max="16" width="11.4615384615385" style="92" customWidth="1"/>
    <col min="17" max="16365" width="9.64423076923077" style="92"/>
    <col min="16366" max="16381" width="9.81730769230769" style="92"/>
    <col min="16383" max="16384" width="9.81730769230769" style="92"/>
  </cols>
  <sheetData>
    <row r="1" s="92" customFormat="1" ht="70" customHeight="1" spans="1:16">
      <c r="A1" s="8" t="s">
        <v>6</v>
      </c>
      <c r="B1" s="8"/>
      <c r="C1" s="8"/>
      <c r="D1" s="8"/>
      <c r="E1" s="8"/>
      <c r="F1" s="8"/>
      <c r="G1" s="8"/>
      <c r="H1" s="8"/>
      <c r="I1" s="38"/>
      <c r="J1" s="38"/>
      <c r="K1" s="38"/>
      <c r="L1" s="38"/>
      <c r="M1" s="37"/>
      <c r="N1" s="37"/>
      <c r="O1" s="8"/>
      <c r="P1" s="8"/>
    </row>
    <row r="2" s="2" customFormat="1" ht="50" customHeight="1" spans="1:16">
      <c r="A2" s="9" t="s">
        <v>7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  <c r="H2" s="9" t="s">
        <v>14</v>
      </c>
      <c r="I2" s="10" t="s">
        <v>15</v>
      </c>
      <c r="J2" s="11" t="s">
        <v>16</v>
      </c>
      <c r="K2" s="11" t="s">
        <v>17</v>
      </c>
      <c r="L2" s="11" t="s">
        <v>18</v>
      </c>
      <c r="M2" s="10" t="s">
        <v>19</v>
      </c>
      <c r="N2" s="10" t="s">
        <v>20</v>
      </c>
      <c r="O2" s="10" t="s">
        <v>21</v>
      </c>
      <c r="P2" s="9" t="s">
        <v>22</v>
      </c>
    </row>
    <row r="3" s="77" customFormat="1" ht="40" customHeight="1" spans="1:16">
      <c r="A3" s="14" t="s">
        <v>23</v>
      </c>
      <c r="B3" s="14">
        <v>1</v>
      </c>
      <c r="C3" s="14" t="str">
        <f>_xlfn.DISPIMG("ID_8B1A5379A37A4735923A64D5881D8A37",1)</f>
        <v>=DISPIMG("ID_8B1A5379A37A4735923A64D5881D8A37",1)</v>
      </c>
      <c r="D3" s="13" t="s">
        <v>24</v>
      </c>
      <c r="E3" s="13">
        <v>47175740457</v>
      </c>
      <c r="F3" s="13" t="s">
        <v>25</v>
      </c>
      <c r="G3" s="80" t="s">
        <v>26</v>
      </c>
      <c r="H3" s="14" t="s">
        <v>27</v>
      </c>
      <c r="I3" s="14">
        <v>2673.4</v>
      </c>
      <c r="J3" s="70">
        <v>1800000</v>
      </c>
      <c r="K3" s="70">
        <v>1800000</v>
      </c>
      <c r="L3" s="69">
        <v>2200000</v>
      </c>
      <c r="M3" s="46" t="s">
        <v>28</v>
      </c>
      <c r="N3" s="46" t="s">
        <v>29</v>
      </c>
      <c r="O3" s="12" t="s">
        <v>30</v>
      </c>
      <c r="P3" s="13" t="s">
        <v>31</v>
      </c>
    </row>
    <row r="4" s="77" customFormat="1" ht="40" customHeight="1" spans="1:16">
      <c r="A4" s="14" t="s">
        <v>23</v>
      </c>
      <c r="B4" s="14">
        <v>2</v>
      </c>
      <c r="C4" s="14" t="str">
        <f>_xlfn.DISPIMG("ID_1B287FA49F4D4C84ABAE18518A42102C",1)</f>
        <v>=DISPIMG("ID_1B287FA49F4D4C84ABAE18518A42102C",1)</v>
      </c>
      <c r="D4" s="13" t="s">
        <v>32</v>
      </c>
      <c r="E4" s="13">
        <v>98930372371</v>
      </c>
      <c r="F4" s="17" t="s">
        <v>33</v>
      </c>
      <c r="G4" s="80" t="s">
        <v>34</v>
      </c>
      <c r="H4" s="141" t="s">
        <v>35</v>
      </c>
      <c r="I4" s="14">
        <v>54.5</v>
      </c>
      <c r="J4" s="70">
        <v>300000</v>
      </c>
      <c r="K4" s="70">
        <v>300000</v>
      </c>
      <c r="L4" s="69">
        <v>600000</v>
      </c>
      <c r="M4" s="46" t="s">
        <v>36</v>
      </c>
      <c r="N4" s="46" t="s">
        <v>29</v>
      </c>
      <c r="O4" s="12" t="s">
        <v>37</v>
      </c>
      <c r="P4" s="13" t="s">
        <v>31</v>
      </c>
    </row>
    <row r="5" s="77" customFormat="1" ht="40" customHeight="1" spans="1:16">
      <c r="A5" s="14" t="s">
        <v>38</v>
      </c>
      <c r="B5" s="14">
        <v>3</v>
      </c>
      <c r="C5" s="14" t="str">
        <f>_xlfn.DISPIMG("ID_B92A8BE17A1142A1A6DD0525CD4E59B4",1)</f>
        <v>=DISPIMG("ID_B92A8BE17A1142A1A6DD0525CD4E59B4",1)</v>
      </c>
      <c r="D5" s="13" t="s">
        <v>39</v>
      </c>
      <c r="E5" s="13" t="s">
        <v>40</v>
      </c>
      <c r="F5" s="13" t="s">
        <v>41</v>
      </c>
      <c r="G5" s="80" t="s">
        <v>42</v>
      </c>
      <c r="H5" s="14" t="s">
        <v>43</v>
      </c>
      <c r="I5" s="14">
        <v>480.7</v>
      </c>
      <c r="J5" s="70">
        <v>128000</v>
      </c>
      <c r="K5" s="70">
        <v>148000</v>
      </c>
      <c r="L5" s="70">
        <v>158000</v>
      </c>
      <c r="M5" s="46" t="s">
        <v>44</v>
      </c>
      <c r="N5" s="46" t="s">
        <v>45</v>
      </c>
      <c r="O5" s="12" t="s">
        <v>46</v>
      </c>
      <c r="P5" s="13" t="s">
        <v>31</v>
      </c>
    </row>
    <row r="6" s="77" customFormat="1" ht="40" customHeight="1" spans="1:16">
      <c r="A6" s="14" t="s">
        <v>47</v>
      </c>
      <c r="B6" s="14">
        <v>4</v>
      </c>
      <c r="C6" s="14" t="str">
        <f>_xlfn.DISPIMG("ID_659725E2044440AC98B018E5EF985A4F",1)</f>
        <v>=DISPIMG("ID_659725E2044440AC98B018E5EF985A4F",1)</v>
      </c>
      <c r="D6" s="13" t="s">
        <v>48</v>
      </c>
      <c r="E6" s="13" t="s">
        <v>49</v>
      </c>
      <c r="F6" s="13" t="s">
        <v>50</v>
      </c>
      <c r="G6" s="80" t="s">
        <v>51</v>
      </c>
      <c r="H6" s="141" t="s">
        <v>52</v>
      </c>
      <c r="I6" s="14">
        <v>310.3</v>
      </c>
      <c r="J6" s="70">
        <v>178000</v>
      </c>
      <c r="K6" s="70">
        <v>220000</v>
      </c>
      <c r="L6" s="70">
        <v>220000</v>
      </c>
      <c r="M6" s="46" t="s">
        <v>53</v>
      </c>
      <c r="N6" s="46" t="s">
        <v>54</v>
      </c>
      <c r="O6" s="12" t="s">
        <v>55</v>
      </c>
      <c r="P6" s="13" t="s">
        <v>31</v>
      </c>
    </row>
    <row r="7" s="77" customFormat="1" ht="40" customHeight="1" spans="1:16">
      <c r="A7" s="14" t="s">
        <v>47</v>
      </c>
      <c r="B7" s="14">
        <v>5</v>
      </c>
      <c r="C7" s="14" t="str">
        <f>_xlfn.DISPIMG("ID_BF25C8DEAD444832BC4991F24EC25453",1)</f>
        <v>=DISPIMG("ID_BF25C8DEAD444832BC4991F24EC25453",1)</v>
      </c>
      <c r="D7" s="13" t="s">
        <v>56</v>
      </c>
      <c r="E7" s="13" t="s">
        <v>57</v>
      </c>
      <c r="F7" s="13" t="s">
        <v>58</v>
      </c>
      <c r="G7" s="80" t="s">
        <v>59</v>
      </c>
      <c r="H7" s="141" t="s">
        <v>60</v>
      </c>
      <c r="I7" s="14">
        <v>61.6</v>
      </c>
      <c r="J7" s="70" t="s">
        <v>37</v>
      </c>
      <c r="K7" s="70">
        <v>42000</v>
      </c>
      <c r="L7" s="70">
        <v>48000</v>
      </c>
      <c r="M7" s="46" t="s">
        <v>61</v>
      </c>
      <c r="N7" s="46" t="s">
        <v>62</v>
      </c>
      <c r="O7" s="12" t="s">
        <v>63</v>
      </c>
      <c r="P7" s="13" t="s">
        <v>31</v>
      </c>
    </row>
    <row r="8" s="77" customFormat="1" ht="40" customHeight="1" spans="1:16">
      <c r="A8" s="14" t="s">
        <v>47</v>
      </c>
      <c r="B8" s="14">
        <v>6</v>
      </c>
      <c r="C8" s="14" t="str">
        <f>_xlfn.DISPIMG("ID_5CD7294820A94C6DB3C40DED4BF0142C",1)</f>
        <v>=DISPIMG("ID_5CD7294820A94C6DB3C40DED4BF0142C",1)</v>
      </c>
      <c r="D8" s="13" t="s">
        <v>64</v>
      </c>
      <c r="E8" s="13">
        <v>54348492</v>
      </c>
      <c r="F8" s="13" t="s">
        <v>65</v>
      </c>
      <c r="G8" s="80" t="s">
        <v>66</v>
      </c>
      <c r="H8" s="141" t="s">
        <v>67</v>
      </c>
      <c r="I8" s="14">
        <v>7.6</v>
      </c>
      <c r="J8" s="70">
        <v>20000</v>
      </c>
      <c r="K8" s="70">
        <v>20000</v>
      </c>
      <c r="L8" s="70">
        <v>30000</v>
      </c>
      <c r="M8" s="46" t="s">
        <v>68</v>
      </c>
      <c r="N8" s="46" t="s">
        <v>62</v>
      </c>
      <c r="O8" s="12" t="s">
        <v>37</v>
      </c>
      <c r="P8" s="13" t="s">
        <v>31</v>
      </c>
    </row>
    <row r="9" s="77" customFormat="1" ht="40" customHeight="1" spans="1:16">
      <c r="A9" s="14" t="s">
        <v>69</v>
      </c>
      <c r="B9" s="14">
        <v>7</v>
      </c>
      <c r="C9" s="14" t="str">
        <f>_xlfn.DISPIMG("ID_98EF0EE3BD0548999CE698DFD5904591",1)</f>
        <v>=DISPIMG("ID_98EF0EE3BD0548999CE698DFD5904591",1)</v>
      </c>
      <c r="D9" s="13" t="s">
        <v>70</v>
      </c>
      <c r="E9" s="13">
        <v>25847173020</v>
      </c>
      <c r="F9" s="13" t="s">
        <v>71</v>
      </c>
      <c r="G9" s="80" t="s">
        <v>72</v>
      </c>
      <c r="H9" s="141" t="s">
        <v>73</v>
      </c>
      <c r="I9" s="14">
        <v>136.8</v>
      </c>
      <c r="J9" s="70">
        <v>30000</v>
      </c>
      <c r="K9" s="70">
        <v>50000</v>
      </c>
      <c r="L9" s="73">
        <v>68000</v>
      </c>
      <c r="M9" s="46" t="s">
        <v>74</v>
      </c>
      <c r="N9" s="46" t="s">
        <v>75</v>
      </c>
      <c r="O9" s="12" t="s">
        <v>76</v>
      </c>
      <c r="P9" s="13" t="s">
        <v>31</v>
      </c>
    </row>
    <row r="10" s="77" customFormat="1" ht="40" customHeight="1" spans="1:16">
      <c r="A10" s="14" t="s">
        <v>69</v>
      </c>
      <c r="B10" s="14">
        <v>8</v>
      </c>
      <c r="C10" s="14" t="str">
        <f>_xlfn.DISPIMG("ID_6EED26D1D1F945F4A44861C5D5DE0F56",1)</f>
        <v>=DISPIMG("ID_6EED26D1D1F945F4A44861C5D5DE0F56",1)</v>
      </c>
      <c r="D10" s="13" t="s">
        <v>77</v>
      </c>
      <c r="E10" s="13" t="s">
        <v>78</v>
      </c>
      <c r="F10" s="17" t="s">
        <v>71</v>
      </c>
      <c r="G10" s="80" t="s">
        <v>79</v>
      </c>
      <c r="H10" s="141" t="s">
        <v>80</v>
      </c>
      <c r="I10" s="14">
        <v>973.3</v>
      </c>
      <c r="J10" s="70">
        <v>50000</v>
      </c>
      <c r="K10" s="70">
        <v>60000</v>
      </c>
      <c r="L10" s="70">
        <v>70000</v>
      </c>
      <c r="M10" s="46" t="s">
        <v>81</v>
      </c>
      <c r="N10" s="46" t="s">
        <v>82</v>
      </c>
      <c r="O10" s="12" t="s">
        <v>83</v>
      </c>
      <c r="P10" s="13" t="s">
        <v>31</v>
      </c>
    </row>
    <row r="11" s="77" customFormat="1" ht="40" customHeight="1" spans="1:16">
      <c r="A11" s="14" t="s">
        <v>84</v>
      </c>
      <c r="B11" s="14">
        <v>9</v>
      </c>
      <c r="C11" s="14" t="str">
        <f>_xlfn.DISPIMG("ID_ADB0C20235874EC8A663C70D78013C8D",1)</f>
        <v>=DISPIMG("ID_ADB0C20235874EC8A663C70D78013C8D",1)</v>
      </c>
      <c r="D11" s="13" t="s">
        <v>85</v>
      </c>
      <c r="E11" s="13" t="s">
        <v>86</v>
      </c>
      <c r="F11" s="17" t="s">
        <v>87</v>
      </c>
      <c r="G11" s="80" t="s">
        <v>88</v>
      </c>
      <c r="H11" s="141" t="s">
        <v>89</v>
      </c>
      <c r="I11" s="14">
        <v>220.7</v>
      </c>
      <c r="J11" s="70">
        <v>100000</v>
      </c>
      <c r="K11" s="70" t="s">
        <v>37</v>
      </c>
      <c r="L11" s="70">
        <v>148000</v>
      </c>
      <c r="M11" s="46" t="s">
        <v>90</v>
      </c>
      <c r="N11" s="46" t="s">
        <v>91</v>
      </c>
      <c r="O11" s="12" t="s">
        <v>92</v>
      </c>
      <c r="P11" s="13" t="s">
        <v>31</v>
      </c>
    </row>
    <row r="12" s="77" customFormat="1" ht="40" customHeight="1" spans="1:16">
      <c r="A12" s="14" t="s">
        <v>84</v>
      </c>
      <c r="B12" s="14">
        <v>10</v>
      </c>
      <c r="C12" s="14" t="str">
        <f>_xlfn.DISPIMG("ID_55B6BCB2A7AF4C7DB743E98788BAC790",1)</f>
        <v>=DISPIMG("ID_55B6BCB2A7AF4C7DB743E98788BAC790",1)</v>
      </c>
      <c r="D12" s="13" t="s">
        <v>93</v>
      </c>
      <c r="E12" s="13">
        <v>97203305600</v>
      </c>
      <c r="F12" s="17" t="s">
        <v>87</v>
      </c>
      <c r="G12" s="80" t="s">
        <v>94</v>
      </c>
      <c r="H12" s="141" t="s">
        <v>95</v>
      </c>
      <c r="I12" s="14">
        <v>31.8</v>
      </c>
      <c r="J12" s="70">
        <v>25000</v>
      </c>
      <c r="K12" s="70">
        <v>38000</v>
      </c>
      <c r="L12" s="70">
        <v>38000</v>
      </c>
      <c r="M12" s="46" t="s">
        <v>96</v>
      </c>
      <c r="N12" s="46" t="s">
        <v>97</v>
      </c>
      <c r="O12" s="12" t="s">
        <v>98</v>
      </c>
      <c r="P12" s="13" t="s">
        <v>31</v>
      </c>
    </row>
    <row r="13" s="77" customFormat="1" ht="40" customHeight="1" spans="1:16">
      <c r="A13" s="14" t="s">
        <v>84</v>
      </c>
      <c r="B13" s="14">
        <v>11</v>
      </c>
      <c r="C13" s="14" t="str">
        <f>_xlfn.DISPIMG("ID_049A27C23E7F463B93B53A1C44930630",1)</f>
        <v>=DISPIMG("ID_049A27C23E7F463B93B53A1C44930630",1)</v>
      </c>
      <c r="D13" s="13" t="s">
        <v>99</v>
      </c>
      <c r="E13" s="13">
        <v>62371145628</v>
      </c>
      <c r="F13" s="17" t="s">
        <v>100</v>
      </c>
      <c r="G13" s="80" t="s">
        <v>101</v>
      </c>
      <c r="H13" s="14" t="s">
        <v>102</v>
      </c>
      <c r="I13" s="14">
        <v>17</v>
      </c>
      <c r="J13" s="70">
        <v>20000</v>
      </c>
      <c r="K13" s="70">
        <v>20000</v>
      </c>
      <c r="L13" s="70">
        <v>30000</v>
      </c>
      <c r="M13" s="46" t="s">
        <v>103</v>
      </c>
      <c r="N13" s="46" t="s">
        <v>104</v>
      </c>
      <c r="O13" s="12" t="s">
        <v>105</v>
      </c>
      <c r="P13" s="13" t="s">
        <v>31</v>
      </c>
    </row>
    <row r="14" s="77" customFormat="1" ht="40" customHeight="1" spans="1:16">
      <c r="A14" s="14" t="s">
        <v>84</v>
      </c>
      <c r="B14" s="14">
        <v>12</v>
      </c>
      <c r="C14" s="14" t="str">
        <f>_xlfn.DISPIMG("ID_9BC8E1AD0E474850AA97B06B94FC4209",1)</f>
        <v>=DISPIMG("ID_9BC8E1AD0E474850AA97B06B94FC4209",1)</v>
      </c>
      <c r="D14" s="13" t="s">
        <v>106</v>
      </c>
      <c r="E14" s="13" t="s">
        <v>107</v>
      </c>
      <c r="F14" s="17" t="s">
        <v>108</v>
      </c>
      <c r="G14" s="80" t="s">
        <v>109</v>
      </c>
      <c r="H14" s="14" t="s">
        <v>110</v>
      </c>
      <c r="I14" s="14">
        <v>105.7</v>
      </c>
      <c r="J14" s="70">
        <v>17000</v>
      </c>
      <c r="K14" s="70">
        <v>30000</v>
      </c>
      <c r="L14" s="70">
        <v>40000</v>
      </c>
      <c r="M14" s="46" t="s">
        <v>111</v>
      </c>
      <c r="N14" s="46" t="s">
        <v>112</v>
      </c>
      <c r="O14" s="12" t="s">
        <v>113</v>
      </c>
      <c r="P14" s="13" t="s">
        <v>31</v>
      </c>
    </row>
    <row r="15" s="77" customFormat="1" ht="40" customHeight="1" spans="1:16">
      <c r="A15" s="14" t="s">
        <v>23</v>
      </c>
      <c r="B15" s="14">
        <v>13</v>
      </c>
      <c r="C15" s="14" t="str">
        <f>_xlfn.DISPIMG("ID_F2465015B1084BD0916D0D4A3FB710D5",1)</f>
        <v>=DISPIMG("ID_F2465015B1084BD0916D0D4A3FB710D5",1)</v>
      </c>
      <c r="D15" s="13" t="s">
        <v>114</v>
      </c>
      <c r="E15" s="13" t="s">
        <v>115</v>
      </c>
      <c r="F15" s="13" t="s">
        <v>116</v>
      </c>
      <c r="G15" s="80" t="s">
        <v>117</v>
      </c>
      <c r="H15" s="14" t="s">
        <v>118</v>
      </c>
      <c r="I15" s="14">
        <v>960.8</v>
      </c>
      <c r="J15" s="70">
        <v>100000</v>
      </c>
      <c r="K15" s="70">
        <v>100000</v>
      </c>
      <c r="L15" s="70">
        <v>120000</v>
      </c>
      <c r="M15" s="46" t="s">
        <v>119</v>
      </c>
      <c r="N15" s="46" t="s">
        <v>120</v>
      </c>
      <c r="O15" s="12" t="s">
        <v>121</v>
      </c>
      <c r="P15" s="13" t="s">
        <v>31</v>
      </c>
    </row>
    <row r="16" s="77" customFormat="1" ht="40" customHeight="1" spans="1:16">
      <c r="A16" s="14" t="s">
        <v>23</v>
      </c>
      <c r="B16" s="14">
        <v>14</v>
      </c>
      <c r="C16" s="14" t="str">
        <f>_xlfn.DISPIMG("ID_539BCED200DC418DA80390830AE35518",1)</f>
        <v>=DISPIMG("ID_539BCED200DC418DA80390830AE35518",1)</v>
      </c>
      <c r="D16" s="13" t="s">
        <v>122</v>
      </c>
      <c r="E16" s="13" t="s">
        <v>123</v>
      </c>
      <c r="F16" s="14" t="s">
        <v>23</v>
      </c>
      <c r="G16" s="80" t="s">
        <v>124</v>
      </c>
      <c r="H16" s="14" t="s">
        <v>125</v>
      </c>
      <c r="I16" s="14">
        <v>538.2</v>
      </c>
      <c r="J16" s="70">
        <v>128000</v>
      </c>
      <c r="K16" s="70">
        <v>128000</v>
      </c>
      <c r="L16" s="70">
        <v>148000</v>
      </c>
      <c r="M16" s="46" t="s">
        <v>126</v>
      </c>
      <c r="N16" s="46" t="s">
        <v>127</v>
      </c>
      <c r="O16" s="12" t="s">
        <v>128</v>
      </c>
      <c r="P16" s="13" t="s">
        <v>31</v>
      </c>
    </row>
    <row r="17" s="77" customFormat="1" ht="40" customHeight="1" spans="1:16">
      <c r="A17" s="14" t="s">
        <v>23</v>
      </c>
      <c r="B17" s="14">
        <v>15</v>
      </c>
      <c r="C17" s="14" t="str">
        <f>_xlfn.DISPIMG("ID_CE1D0D90D8CF47E69C517B04A19A5DA7",1)</f>
        <v>=DISPIMG("ID_CE1D0D90D8CF47E69C517B04A19A5DA7",1)</v>
      </c>
      <c r="D17" s="13" t="s">
        <v>129</v>
      </c>
      <c r="E17" s="13" t="s">
        <v>130</v>
      </c>
      <c r="F17" s="13" t="s">
        <v>23</v>
      </c>
      <c r="G17" s="80" t="s">
        <v>131</v>
      </c>
      <c r="H17" s="141" t="s">
        <v>132</v>
      </c>
      <c r="I17" s="14">
        <v>108.1</v>
      </c>
      <c r="J17" s="70">
        <v>68888</v>
      </c>
      <c r="K17" s="70">
        <v>98888</v>
      </c>
      <c r="L17" s="70">
        <v>120000</v>
      </c>
      <c r="M17" s="46" t="s">
        <v>133</v>
      </c>
      <c r="N17" s="46" t="s">
        <v>134</v>
      </c>
      <c r="O17" s="12" t="s">
        <v>135</v>
      </c>
      <c r="P17" s="13" t="s">
        <v>136</v>
      </c>
    </row>
    <row r="18" s="77" customFormat="1" ht="40" customHeight="1" spans="1:16">
      <c r="A18" s="14" t="s">
        <v>23</v>
      </c>
      <c r="B18" s="14">
        <v>16</v>
      </c>
      <c r="C18" s="14" t="str">
        <f>_xlfn.DISPIMG("ID_59C2C4E660F146A08BB932346258C947",1)</f>
        <v>=DISPIMG("ID_59C2C4E660F146A08BB932346258C947",1)</v>
      </c>
      <c r="D18" s="13" t="s">
        <v>137</v>
      </c>
      <c r="E18" s="13" t="s">
        <v>138</v>
      </c>
      <c r="F18" s="14" t="s">
        <v>23</v>
      </c>
      <c r="G18" s="80" t="s">
        <v>139</v>
      </c>
      <c r="H18" s="141" t="s">
        <v>140</v>
      </c>
      <c r="I18" s="14">
        <v>126.9</v>
      </c>
      <c r="J18" s="70">
        <v>25000</v>
      </c>
      <c r="K18" s="69">
        <v>50000</v>
      </c>
      <c r="L18" s="69">
        <v>80000</v>
      </c>
      <c r="M18" s="46" t="s">
        <v>141</v>
      </c>
      <c r="N18" s="46" t="s">
        <v>142</v>
      </c>
      <c r="O18" s="12" t="s">
        <v>143</v>
      </c>
      <c r="P18" s="13" t="s">
        <v>144</v>
      </c>
    </row>
    <row r="19" s="77" customFormat="1" ht="40" customHeight="1" spans="1:16">
      <c r="A19" s="14" t="s">
        <v>23</v>
      </c>
      <c r="B19" s="14">
        <v>17</v>
      </c>
      <c r="C19" s="14" t="str">
        <f>_xlfn.DISPIMG("ID_1BC942DF6B584A02B1D768100B32EF70",1)</f>
        <v>=DISPIMG("ID_1BC942DF6B584A02B1D768100B32EF70",1)</v>
      </c>
      <c r="D19" s="13" t="s">
        <v>145</v>
      </c>
      <c r="E19" s="13" t="s">
        <v>146</v>
      </c>
      <c r="F19" s="13" t="s">
        <v>147</v>
      </c>
      <c r="G19" s="80" t="s">
        <v>148</v>
      </c>
      <c r="H19" s="14" t="s">
        <v>149</v>
      </c>
      <c r="I19" s="14">
        <v>153.9</v>
      </c>
      <c r="J19" s="70" t="s">
        <v>37</v>
      </c>
      <c r="K19" s="70">
        <v>130000</v>
      </c>
      <c r="L19" s="70">
        <v>150000</v>
      </c>
      <c r="M19" s="46" t="s">
        <v>150</v>
      </c>
      <c r="N19" s="46" t="s">
        <v>151</v>
      </c>
      <c r="O19" s="12" t="s">
        <v>152</v>
      </c>
      <c r="P19" s="13" t="s">
        <v>31</v>
      </c>
    </row>
    <row r="20" s="77" customFormat="1" ht="40" customHeight="1" spans="1:16">
      <c r="A20" s="14" t="s">
        <v>23</v>
      </c>
      <c r="B20" s="14">
        <v>18</v>
      </c>
      <c r="C20" s="14" t="str">
        <f>_xlfn.DISPIMG("ID_90E359C6F1BB4CD2A682456628E3EF3E",1)</f>
        <v>=DISPIMG("ID_90E359C6F1BB4CD2A682456628E3EF3E",1)</v>
      </c>
      <c r="D20" s="13" t="s">
        <v>153</v>
      </c>
      <c r="E20" s="13" t="s">
        <v>154</v>
      </c>
      <c r="F20" s="14" t="s">
        <v>23</v>
      </c>
      <c r="G20" s="80" t="s">
        <v>155</v>
      </c>
      <c r="H20" s="141" t="s">
        <v>156</v>
      </c>
      <c r="I20" s="14">
        <v>1257</v>
      </c>
      <c r="J20" s="70">
        <v>120000</v>
      </c>
      <c r="K20" s="70">
        <v>180000</v>
      </c>
      <c r="L20" s="70">
        <v>250000</v>
      </c>
      <c r="M20" s="46" t="s">
        <v>157</v>
      </c>
      <c r="N20" s="46" t="s">
        <v>158</v>
      </c>
      <c r="O20" s="12" t="s">
        <v>159</v>
      </c>
      <c r="P20" s="13" t="s">
        <v>160</v>
      </c>
    </row>
    <row r="21" s="77" customFormat="1" ht="40" customHeight="1" spans="1:16">
      <c r="A21" s="14" t="s">
        <v>23</v>
      </c>
      <c r="B21" s="14">
        <v>19</v>
      </c>
      <c r="C21" s="14" t="str">
        <f>_xlfn.DISPIMG("ID_318740AF549F4708BB02E02E05CFE37C",1)</f>
        <v>=DISPIMG("ID_318740AF549F4708BB02E02E05CFE37C",1)</v>
      </c>
      <c r="D21" s="13" t="s">
        <v>161</v>
      </c>
      <c r="E21" s="13" t="s">
        <v>162</v>
      </c>
      <c r="F21" s="13" t="s">
        <v>23</v>
      </c>
      <c r="G21" s="80" t="s">
        <v>163</v>
      </c>
      <c r="H21" s="14" t="s">
        <v>164</v>
      </c>
      <c r="I21" s="14">
        <v>518.9</v>
      </c>
      <c r="J21" s="70" t="s">
        <v>37</v>
      </c>
      <c r="K21" s="70">
        <v>268000</v>
      </c>
      <c r="L21" s="70">
        <v>288000</v>
      </c>
      <c r="M21" s="46" t="s">
        <v>165</v>
      </c>
      <c r="N21" s="46" t="s">
        <v>166</v>
      </c>
      <c r="O21" s="12" t="s">
        <v>167</v>
      </c>
      <c r="P21" s="13" t="s">
        <v>31</v>
      </c>
    </row>
    <row r="22" s="77" customFormat="1" ht="40" customHeight="1" spans="1:16">
      <c r="A22" s="14" t="s">
        <v>23</v>
      </c>
      <c r="B22" s="14">
        <v>20</v>
      </c>
      <c r="C22" t="str">
        <f>_xlfn.DISPIMG("ID_C60FB3C06DB94B2AAD78D2F1F9C58DF9",1)</f>
        <v>=DISPIMG("ID_C60FB3C06DB94B2AAD78D2F1F9C58DF9",1)</v>
      </c>
      <c r="D22" s="13" t="s">
        <v>168</v>
      </c>
      <c r="E22" s="13" t="s">
        <v>169</v>
      </c>
      <c r="F22" s="14" t="s">
        <v>170</v>
      </c>
      <c r="G22" s="80" t="s">
        <v>171</v>
      </c>
      <c r="H22" s="141" t="s">
        <v>172</v>
      </c>
      <c r="I22" s="14">
        <v>744.5</v>
      </c>
      <c r="J22" s="70" t="s">
        <v>37</v>
      </c>
      <c r="K22" s="69">
        <v>140000</v>
      </c>
      <c r="L22" s="69">
        <v>180000</v>
      </c>
      <c r="M22" s="46" t="s">
        <v>173</v>
      </c>
      <c r="N22" s="46" t="s">
        <v>174</v>
      </c>
      <c r="O22" s="12" t="s">
        <v>175</v>
      </c>
      <c r="P22" s="13" t="s">
        <v>176</v>
      </c>
    </row>
    <row r="23" s="77" customFormat="1" ht="40" customHeight="1" spans="1:16">
      <c r="A23" s="14" t="s">
        <v>23</v>
      </c>
      <c r="B23" s="14">
        <v>21</v>
      </c>
      <c r="C23" s="14" t="str">
        <f>_xlfn.DISPIMG("ID_CFC7EBDA34574183B86BA9DB2E6A9DEE",1)</f>
        <v>=DISPIMG("ID_CFC7EBDA34574183B86BA9DB2E6A9DEE",1)</v>
      </c>
      <c r="D23" s="13" t="s">
        <v>177</v>
      </c>
      <c r="E23" s="13">
        <v>330477638</v>
      </c>
      <c r="F23" s="13" t="s">
        <v>23</v>
      </c>
      <c r="G23" s="80" t="s">
        <v>178</v>
      </c>
      <c r="H23" s="14" t="s">
        <v>179</v>
      </c>
      <c r="I23" s="14">
        <v>147.5</v>
      </c>
      <c r="J23" s="70" t="s">
        <v>37</v>
      </c>
      <c r="K23" s="70">
        <v>60000</v>
      </c>
      <c r="L23" s="70">
        <v>60000</v>
      </c>
      <c r="M23" s="46" t="s">
        <v>180</v>
      </c>
      <c r="N23" s="46" t="s">
        <v>181</v>
      </c>
      <c r="O23" s="12" t="s">
        <v>182</v>
      </c>
      <c r="P23" s="13" t="s">
        <v>31</v>
      </c>
    </row>
    <row r="24" s="77" customFormat="1" ht="40" customHeight="1" spans="1:16">
      <c r="A24" s="14" t="s">
        <v>23</v>
      </c>
      <c r="B24" s="14">
        <v>22</v>
      </c>
      <c r="C24" s="14" t="str">
        <f>_xlfn.DISPIMG("ID_E612ACA65138477AA6E959FC6871AA0D",1)</f>
        <v>=DISPIMG("ID_E612ACA65138477AA6E959FC6871AA0D",1)</v>
      </c>
      <c r="D24" s="13" t="s">
        <v>183</v>
      </c>
      <c r="E24" s="13" t="s">
        <v>184</v>
      </c>
      <c r="F24" s="14" t="s">
        <v>185</v>
      </c>
      <c r="G24" s="80" t="s">
        <v>186</v>
      </c>
      <c r="H24" s="14" t="s">
        <v>187</v>
      </c>
      <c r="I24" s="14">
        <v>80.7</v>
      </c>
      <c r="J24" s="70">
        <v>50000</v>
      </c>
      <c r="K24" s="70">
        <v>50000</v>
      </c>
      <c r="L24" s="70">
        <v>60000</v>
      </c>
      <c r="M24" s="46" t="s">
        <v>188</v>
      </c>
      <c r="N24" s="46" t="s">
        <v>189</v>
      </c>
      <c r="O24" s="12" t="s">
        <v>190</v>
      </c>
      <c r="P24" s="13" t="s">
        <v>31</v>
      </c>
    </row>
    <row r="25" s="77" customFormat="1" ht="40" customHeight="1" spans="1:16">
      <c r="A25" s="14" t="s">
        <v>23</v>
      </c>
      <c r="B25" s="14">
        <v>23</v>
      </c>
      <c r="C25" s="14" t="str">
        <f>_xlfn.DISPIMG("ID_D54C7699201241D3AFE0050FF29CC82A",1)</f>
        <v>=DISPIMG("ID_D54C7699201241D3AFE0050FF29CC82A",1)</v>
      </c>
      <c r="D25" s="13" t="s">
        <v>191</v>
      </c>
      <c r="E25" s="13" t="s">
        <v>192</v>
      </c>
      <c r="F25" s="13" t="s">
        <v>193</v>
      </c>
      <c r="G25" s="80" t="s">
        <v>194</v>
      </c>
      <c r="H25" s="14" t="s">
        <v>195</v>
      </c>
      <c r="I25" s="14">
        <v>155.7</v>
      </c>
      <c r="J25" s="70" t="s">
        <v>37</v>
      </c>
      <c r="K25" s="70">
        <v>60000</v>
      </c>
      <c r="L25" s="70">
        <v>60000</v>
      </c>
      <c r="M25" s="46" t="s">
        <v>196</v>
      </c>
      <c r="N25" s="46" t="s">
        <v>197</v>
      </c>
      <c r="O25" s="12" t="s">
        <v>198</v>
      </c>
      <c r="P25" s="13" t="s">
        <v>31</v>
      </c>
    </row>
    <row r="26" s="77" customFormat="1" ht="40" customHeight="1" spans="1:16">
      <c r="A26" s="14" t="s">
        <v>23</v>
      </c>
      <c r="B26" s="14">
        <v>24</v>
      </c>
      <c r="C26" s="14" t="str">
        <f>_xlfn.DISPIMG("ID_F02F4A17A7024B73921EEC930E05E90D",1)</f>
        <v>=DISPIMG("ID_F02F4A17A7024B73921EEC930E05E90D",1)</v>
      </c>
      <c r="D26" s="13" t="s">
        <v>199</v>
      </c>
      <c r="E26" s="13" t="s">
        <v>200</v>
      </c>
      <c r="F26" s="14" t="s">
        <v>201</v>
      </c>
      <c r="G26" s="80" t="s">
        <v>202</v>
      </c>
      <c r="H26" s="14" t="s">
        <v>203</v>
      </c>
      <c r="I26" s="14">
        <v>199.8</v>
      </c>
      <c r="J26" s="70">
        <v>42000</v>
      </c>
      <c r="K26" s="70">
        <v>50000</v>
      </c>
      <c r="L26" s="70">
        <v>55000</v>
      </c>
      <c r="M26" s="46" t="s">
        <v>204</v>
      </c>
      <c r="N26" s="46" t="s">
        <v>205</v>
      </c>
      <c r="O26" s="12" t="s">
        <v>206</v>
      </c>
      <c r="P26" s="13" t="s">
        <v>31</v>
      </c>
    </row>
    <row r="27" s="77" customFormat="1" ht="40" customHeight="1" spans="1:16">
      <c r="A27" s="14" t="s">
        <v>23</v>
      </c>
      <c r="B27" s="14">
        <v>25</v>
      </c>
      <c r="C27" s="14" t="str">
        <f>_xlfn.DISPIMG("ID_B035946A26694947AAF49A23361CF678",1)</f>
        <v>=DISPIMG("ID_B035946A26694947AAF49A23361CF678",1)</v>
      </c>
      <c r="D27" s="13" t="s">
        <v>207</v>
      </c>
      <c r="E27" s="13" t="s">
        <v>208</v>
      </c>
      <c r="F27" s="13" t="s">
        <v>209</v>
      </c>
      <c r="G27" s="80" t="s">
        <v>210</v>
      </c>
      <c r="H27" s="141" t="s">
        <v>211</v>
      </c>
      <c r="I27" s="14">
        <v>49.6</v>
      </c>
      <c r="J27" s="70">
        <v>6900</v>
      </c>
      <c r="K27" s="70">
        <v>10000</v>
      </c>
      <c r="L27" s="70">
        <v>10000</v>
      </c>
      <c r="M27" s="46" t="s">
        <v>212</v>
      </c>
      <c r="N27" s="46" t="s">
        <v>213</v>
      </c>
      <c r="O27" s="12" t="s">
        <v>37</v>
      </c>
      <c r="P27" s="13" t="s">
        <v>31</v>
      </c>
    </row>
    <row r="28" s="77" customFormat="1" ht="40" customHeight="1" spans="1:16">
      <c r="A28" s="14" t="s">
        <v>23</v>
      </c>
      <c r="B28" s="14">
        <v>26</v>
      </c>
      <c r="C28" s="14" t="str">
        <f>_xlfn.DISPIMG("ID_CE6845BA847A47158AA9FBE7074AF451",1)</f>
        <v>=DISPIMG("ID_CE6845BA847A47158AA9FBE7074AF451",1)</v>
      </c>
      <c r="D28" s="13" t="s">
        <v>214</v>
      </c>
      <c r="E28" s="13" t="s">
        <v>215</v>
      </c>
      <c r="F28" s="14" t="s">
        <v>201</v>
      </c>
      <c r="G28" s="80" t="s">
        <v>216</v>
      </c>
      <c r="H28" s="141" t="s">
        <v>217</v>
      </c>
      <c r="I28" s="14">
        <v>10.4</v>
      </c>
      <c r="J28" s="70" t="s">
        <v>37</v>
      </c>
      <c r="K28" s="70">
        <v>25000</v>
      </c>
      <c r="L28" s="70">
        <v>30000</v>
      </c>
      <c r="M28" s="46" t="s">
        <v>218</v>
      </c>
      <c r="N28" s="46" t="s">
        <v>219</v>
      </c>
      <c r="O28" s="12" t="s">
        <v>220</v>
      </c>
      <c r="P28" s="13" t="s">
        <v>221</v>
      </c>
    </row>
    <row r="29" s="77" customFormat="1" ht="40" customHeight="1" spans="1:16">
      <c r="A29" s="14" t="s">
        <v>23</v>
      </c>
      <c r="B29" s="14">
        <v>27</v>
      </c>
      <c r="C29" s="14" t="str">
        <f>_xlfn.DISPIMG("ID_5E4F5F81837741C6A1580970EA59ABBC",1)</f>
        <v>=DISPIMG("ID_5E4F5F81837741C6A1580970EA59ABBC",1)</v>
      </c>
      <c r="D29" s="13" t="s">
        <v>222</v>
      </c>
      <c r="E29" s="13" t="s">
        <v>223</v>
      </c>
      <c r="F29" s="13" t="s">
        <v>224</v>
      </c>
      <c r="G29" s="80" t="s">
        <v>225</v>
      </c>
      <c r="H29" s="14" t="s">
        <v>37</v>
      </c>
      <c r="I29" s="14">
        <v>13.8</v>
      </c>
      <c r="J29" s="70">
        <v>35000</v>
      </c>
      <c r="K29" s="70">
        <v>80000</v>
      </c>
      <c r="L29" s="70">
        <v>100000</v>
      </c>
      <c r="M29" s="46" t="s">
        <v>226</v>
      </c>
      <c r="N29" s="46" t="s">
        <v>227</v>
      </c>
      <c r="O29" s="12" t="s">
        <v>228</v>
      </c>
      <c r="P29" s="13" t="s">
        <v>31</v>
      </c>
    </row>
    <row r="30" s="77" customFormat="1" ht="40" customHeight="1" spans="1:16">
      <c r="A30" s="14" t="s">
        <v>229</v>
      </c>
      <c r="B30" s="14">
        <v>28</v>
      </c>
      <c r="C30" s="14" t="str">
        <f>_xlfn.DISPIMG("ID_13688EB241364A2B81A7EC2777D4A67C",1)</f>
        <v>=DISPIMG("ID_13688EB241364A2B81A7EC2777D4A67C",1)</v>
      </c>
      <c r="D30" s="13" t="s">
        <v>230</v>
      </c>
      <c r="E30" s="13" t="s">
        <v>231</v>
      </c>
      <c r="F30" s="14" t="s">
        <v>232</v>
      </c>
      <c r="G30" s="80" t="s">
        <v>233</v>
      </c>
      <c r="H30" s="14" t="s">
        <v>234</v>
      </c>
      <c r="I30" s="14">
        <v>1061.6</v>
      </c>
      <c r="J30" s="70">
        <v>63200</v>
      </c>
      <c r="K30" s="70">
        <v>158000</v>
      </c>
      <c r="L30" s="70">
        <v>168000</v>
      </c>
      <c r="M30" s="31" t="s">
        <v>235</v>
      </c>
      <c r="N30" s="31" t="s">
        <v>236</v>
      </c>
      <c r="O30" s="12" t="s">
        <v>237</v>
      </c>
      <c r="P30" s="13" t="s">
        <v>31</v>
      </c>
    </row>
    <row r="31" s="77" customFormat="1" ht="40" customHeight="1" spans="1:16">
      <c r="A31" s="14" t="s">
        <v>229</v>
      </c>
      <c r="B31" s="14">
        <v>29</v>
      </c>
      <c r="C31" s="14" t="str">
        <f>_xlfn.DISPIMG("ID_25CF9ED5D08F4EC3B8261E1D3DA75E6B",1)</f>
        <v>=DISPIMG("ID_25CF9ED5D08F4EC3B8261E1D3DA75E6B",1)</v>
      </c>
      <c r="D31" s="13" t="s">
        <v>238</v>
      </c>
      <c r="E31" s="13" t="s">
        <v>239</v>
      </c>
      <c r="F31" s="13" t="s">
        <v>232</v>
      </c>
      <c r="G31" s="80" t="s">
        <v>240</v>
      </c>
      <c r="H31" s="14" t="s">
        <v>241</v>
      </c>
      <c r="I31" s="14">
        <v>130.5</v>
      </c>
      <c r="J31" s="70">
        <v>89000</v>
      </c>
      <c r="K31" s="70">
        <v>89000</v>
      </c>
      <c r="L31" s="70">
        <v>99000</v>
      </c>
      <c r="M31" s="12" t="s">
        <v>242</v>
      </c>
      <c r="N31" s="12" t="s">
        <v>243</v>
      </c>
      <c r="O31" s="12" t="s">
        <v>244</v>
      </c>
      <c r="P31" s="13" t="s">
        <v>31</v>
      </c>
    </row>
    <row r="32" s="77" customFormat="1" ht="40" customHeight="1" spans="1:16">
      <c r="A32" s="14" t="s">
        <v>229</v>
      </c>
      <c r="B32" s="14">
        <v>30</v>
      </c>
      <c r="C32" s="14" t="str">
        <f>_xlfn.DISPIMG("ID_8102A41E8FD94889B39FB29E6ECC8043",1)</f>
        <v>=DISPIMG("ID_8102A41E8FD94889B39FB29E6ECC8043",1)</v>
      </c>
      <c r="D32" s="13" t="s">
        <v>245</v>
      </c>
      <c r="E32" s="13" t="s">
        <v>246</v>
      </c>
      <c r="F32" s="13" t="s">
        <v>247</v>
      </c>
      <c r="G32" s="80" t="s">
        <v>248</v>
      </c>
      <c r="H32" s="14" t="s">
        <v>249</v>
      </c>
      <c r="I32" s="14">
        <v>160.6</v>
      </c>
      <c r="J32" s="70">
        <v>32000</v>
      </c>
      <c r="K32" s="70">
        <v>40000</v>
      </c>
      <c r="L32" s="70">
        <v>50000</v>
      </c>
      <c r="M32" s="12" t="s">
        <v>250</v>
      </c>
      <c r="N32" s="12" t="s">
        <v>251</v>
      </c>
      <c r="O32" s="12" t="s">
        <v>252</v>
      </c>
      <c r="P32" s="13" t="s">
        <v>31</v>
      </c>
    </row>
    <row r="33" s="77" customFormat="1" ht="40" customHeight="1" spans="1:16">
      <c r="A33" s="14" t="s">
        <v>229</v>
      </c>
      <c r="B33" s="14">
        <v>31</v>
      </c>
      <c r="C33" s="14" t="str">
        <f>_xlfn.DISPIMG("ID_36F61160315D4F0691C3823E8EBB6AC4",1)</f>
        <v>=DISPIMG("ID_36F61160315D4F0691C3823E8EBB6AC4",1)</v>
      </c>
      <c r="D33" s="13" t="s">
        <v>253</v>
      </c>
      <c r="E33" s="13" t="s">
        <v>254</v>
      </c>
      <c r="F33" s="14" t="s">
        <v>247</v>
      </c>
      <c r="G33" s="80" t="s">
        <v>255</v>
      </c>
      <c r="H33" s="14" t="s">
        <v>256</v>
      </c>
      <c r="I33" s="14">
        <v>124</v>
      </c>
      <c r="J33" s="70">
        <v>25000</v>
      </c>
      <c r="K33" s="70">
        <v>40000</v>
      </c>
      <c r="L33" s="70">
        <v>50000</v>
      </c>
      <c r="M33" s="31" t="s">
        <v>257</v>
      </c>
      <c r="N33" s="12" t="s">
        <v>258</v>
      </c>
      <c r="O33" s="12" t="s">
        <v>259</v>
      </c>
      <c r="P33" s="13" t="s">
        <v>31</v>
      </c>
    </row>
    <row r="34" s="77" customFormat="1" ht="40" customHeight="1" spans="1:16">
      <c r="A34" s="14" t="s">
        <v>229</v>
      </c>
      <c r="B34" s="14">
        <v>32</v>
      </c>
      <c r="C34" s="14" t="str">
        <f>_xlfn.DISPIMG("ID_91F2DC5D52E6496E824FA789F20CE7C3",1)</f>
        <v>=DISPIMG("ID_91F2DC5D52E6496E824FA789F20CE7C3",1)</v>
      </c>
      <c r="D34" s="12" t="s">
        <v>260</v>
      </c>
      <c r="E34" s="13">
        <v>5466225</v>
      </c>
      <c r="F34" s="13" t="s">
        <v>261</v>
      </c>
      <c r="G34" s="80" t="s">
        <v>262</v>
      </c>
      <c r="H34" s="14" t="s">
        <v>263</v>
      </c>
      <c r="I34" s="14">
        <v>56.9</v>
      </c>
      <c r="J34" s="70">
        <v>20000</v>
      </c>
      <c r="K34" s="70">
        <v>30000</v>
      </c>
      <c r="L34" s="70">
        <v>40000</v>
      </c>
      <c r="M34" s="12" t="s">
        <v>264</v>
      </c>
      <c r="N34" s="12" t="s">
        <v>265</v>
      </c>
      <c r="O34" s="12" t="s">
        <v>266</v>
      </c>
      <c r="P34" s="13" t="s">
        <v>31</v>
      </c>
    </row>
    <row r="35" s="77" customFormat="1" ht="40" customHeight="1" spans="1:16">
      <c r="A35" s="14" t="s">
        <v>229</v>
      </c>
      <c r="B35" s="14">
        <v>33</v>
      </c>
      <c r="C35" s="14" t="str">
        <f>_xlfn.DISPIMG("ID_1D344B6954DA404A99AA33F1FE741BC1",1)</f>
        <v>=DISPIMG("ID_1D344B6954DA404A99AA33F1FE741BC1",1)</v>
      </c>
      <c r="D35" s="13" t="s">
        <v>267</v>
      </c>
      <c r="E35" s="13" t="s">
        <v>268</v>
      </c>
      <c r="F35" s="14" t="s">
        <v>229</v>
      </c>
      <c r="G35" s="80" t="s">
        <v>269</v>
      </c>
      <c r="H35" s="141" t="s">
        <v>270</v>
      </c>
      <c r="I35" s="14">
        <v>69.9</v>
      </c>
      <c r="J35" s="70">
        <v>15000</v>
      </c>
      <c r="K35" s="70">
        <v>19000</v>
      </c>
      <c r="L35" s="70">
        <v>23000</v>
      </c>
      <c r="M35" s="31" t="s">
        <v>271</v>
      </c>
      <c r="N35" s="12" t="s">
        <v>265</v>
      </c>
      <c r="O35" s="12" t="s">
        <v>272</v>
      </c>
      <c r="P35" s="13" t="s">
        <v>31</v>
      </c>
    </row>
    <row r="36" s="77" customFormat="1" ht="40" customHeight="1" spans="1:16">
      <c r="A36" s="14" t="s">
        <v>229</v>
      </c>
      <c r="B36" s="14">
        <v>34</v>
      </c>
      <c r="C36" s="14" t="str">
        <f>_xlfn.DISPIMG("ID_421C6605411A40B4BE082C7CB3D2A79E",1)</f>
        <v>=DISPIMG("ID_421C6605411A40B4BE082C7CB3D2A79E",1)</v>
      </c>
      <c r="D36" s="13" t="s">
        <v>273</v>
      </c>
      <c r="E36" s="13" t="s">
        <v>274</v>
      </c>
      <c r="F36" s="13" t="s">
        <v>229</v>
      </c>
      <c r="G36" s="80" t="s">
        <v>275</v>
      </c>
      <c r="H36" s="141" t="s">
        <v>276</v>
      </c>
      <c r="I36" s="14">
        <v>112.1</v>
      </c>
      <c r="J36" s="70">
        <v>40000</v>
      </c>
      <c r="K36" s="70">
        <v>60000</v>
      </c>
      <c r="L36" s="70">
        <v>80000</v>
      </c>
      <c r="M36" s="12" t="s">
        <v>277</v>
      </c>
      <c r="N36" s="12" t="s">
        <v>265</v>
      </c>
      <c r="O36" s="12" t="s">
        <v>272</v>
      </c>
      <c r="P36" s="13" t="s">
        <v>31</v>
      </c>
    </row>
    <row r="37" s="77" customFormat="1" ht="40" customHeight="1" spans="1:16">
      <c r="A37" s="14" t="s">
        <v>229</v>
      </c>
      <c r="B37" s="14">
        <v>35</v>
      </c>
      <c r="C37" s="14" t="str">
        <f>_xlfn.DISPIMG("ID_1AD7FD21BEB54C18981E40DA34D8D2E3",1)</f>
        <v>=DISPIMG("ID_1AD7FD21BEB54C18981E40DA34D8D2E3",1)</v>
      </c>
      <c r="D37" s="13" t="s">
        <v>278</v>
      </c>
      <c r="E37" s="13">
        <v>5177877</v>
      </c>
      <c r="F37" s="14" t="s">
        <v>261</v>
      </c>
      <c r="G37" s="80" t="s">
        <v>279</v>
      </c>
      <c r="H37" s="141" t="s">
        <v>280</v>
      </c>
      <c r="I37" s="14">
        <v>144.7</v>
      </c>
      <c r="J37" s="70">
        <v>20000</v>
      </c>
      <c r="K37" s="70">
        <v>20000</v>
      </c>
      <c r="L37" s="70">
        <v>32000</v>
      </c>
      <c r="M37" s="31" t="s">
        <v>281</v>
      </c>
      <c r="N37" s="12" t="s">
        <v>258</v>
      </c>
      <c r="O37" s="12" t="s">
        <v>282</v>
      </c>
      <c r="P37" s="13" t="s">
        <v>31</v>
      </c>
    </row>
    <row r="38" s="77" customFormat="1" ht="40" customHeight="1" spans="1:16">
      <c r="A38" s="14" t="s">
        <v>283</v>
      </c>
      <c r="B38" s="14">
        <v>36</v>
      </c>
      <c r="C38" s="14" t="str">
        <f>_xlfn.DISPIMG("ID_A1A5D79D24784993A8D9B3F666EA6192",1)</f>
        <v>=DISPIMG("ID_A1A5D79D24784993A8D9B3F666EA6192",1)</v>
      </c>
      <c r="D38" s="13" t="s">
        <v>284</v>
      </c>
      <c r="E38" s="13">
        <v>37893373</v>
      </c>
      <c r="F38" s="97" t="s">
        <v>285</v>
      </c>
      <c r="G38" s="80" t="s">
        <v>286</v>
      </c>
      <c r="H38" s="141" t="s">
        <v>287</v>
      </c>
      <c r="I38" s="14">
        <v>338.5</v>
      </c>
      <c r="J38" s="70">
        <v>70000</v>
      </c>
      <c r="K38" s="70">
        <v>90000</v>
      </c>
      <c r="L38" s="70">
        <v>90000</v>
      </c>
      <c r="M38" s="46" t="s">
        <v>288</v>
      </c>
      <c r="N38" s="31" t="s">
        <v>289</v>
      </c>
      <c r="O38" s="12" t="s">
        <v>290</v>
      </c>
      <c r="P38" s="13" t="s">
        <v>291</v>
      </c>
    </row>
    <row r="39" s="77" customFormat="1" ht="40" customHeight="1" spans="1:16">
      <c r="A39" s="14" t="s">
        <v>283</v>
      </c>
      <c r="B39" s="14">
        <v>37</v>
      </c>
      <c r="C39" s="14" t="str">
        <f>_xlfn.DISPIMG("ID_3AEE1533498C42C682BDD6B9C65794AD",1)</f>
        <v>=DISPIMG("ID_3AEE1533498C42C682BDD6B9C65794AD",1)</v>
      </c>
      <c r="D39" s="13" t="s">
        <v>292</v>
      </c>
      <c r="E39" s="13">
        <v>790814775</v>
      </c>
      <c r="F39" s="13" t="s">
        <v>293</v>
      </c>
      <c r="G39" s="80" t="s">
        <v>294</v>
      </c>
      <c r="H39" s="14" t="s">
        <v>295</v>
      </c>
      <c r="I39" s="14">
        <v>143.4</v>
      </c>
      <c r="J39" s="70">
        <v>22000</v>
      </c>
      <c r="K39" s="69">
        <v>28000</v>
      </c>
      <c r="L39" s="69">
        <v>32000</v>
      </c>
      <c r="M39" s="46" t="s">
        <v>296</v>
      </c>
      <c r="N39" s="46" t="s">
        <v>297</v>
      </c>
      <c r="O39" s="12" t="s">
        <v>298</v>
      </c>
      <c r="P39" s="13" t="s">
        <v>299</v>
      </c>
    </row>
    <row r="40" s="77" customFormat="1" ht="40" customHeight="1" spans="1:16">
      <c r="A40" s="14" t="s">
        <v>283</v>
      </c>
      <c r="B40" s="14">
        <v>38</v>
      </c>
      <c r="C40" t="str">
        <f>_xlfn.DISPIMG("ID_979E683351924DD882CC652719AC523B",1)</f>
        <v>=DISPIMG("ID_979E683351924DD882CC652719AC523B",1)</v>
      </c>
      <c r="D40" s="13" t="s">
        <v>300</v>
      </c>
      <c r="E40" s="13" t="s">
        <v>301</v>
      </c>
      <c r="F40" s="97" t="s">
        <v>293</v>
      </c>
      <c r="G40" s="80" t="s">
        <v>302</v>
      </c>
      <c r="H40" s="14" t="s">
        <v>303</v>
      </c>
      <c r="I40" s="14">
        <v>50.5</v>
      </c>
      <c r="J40" s="70">
        <v>8000</v>
      </c>
      <c r="K40" s="70">
        <v>12000</v>
      </c>
      <c r="L40" s="70">
        <v>15000</v>
      </c>
      <c r="M40" s="46" t="s">
        <v>304</v>
      </c>
      <c r="N40" s="46" t="s">
        <v>305</v>
      </c>
      <c r="O40" s="12" t="s">
        <v>306</v>
      </c>
      <c r="P40" s="13" t="s">
        <v>31</v>
      </c>
    </row>
    <row r="41" s="77" customFormat="1" ht="40" customHeight="1" spans="1:16">
      <c r="A41" s="14" t="s">
        <v>283</v>
      </c>
      <c r="B41" s="14">
        <v>39</v>
      </c>
      <c r="C41" s="14" t="str">
        <f>_xlfn.DISPIMG("ID_A72D91D1F8AA4E5DB1D578D1F96213F5",1)</f>
        <v>=DISPIMG("ID_A72D91D1F8AA4E5DB1D578D1F96213F5",1)</v>
      </c>
      <c r="D41" s="13" t="s">
        <v>307</v>
      </c>
      <c r="E41" s="13" t="s">
        <v>308</v>
      </c>
      <c r="F41" s="13" t="s">
        <v>309</v>
      </c>
      <c r="G41" s="80" t="s">
        <v>310</v>
      </c>
      <c r="H41" s="14" t="s">
        <v>311</v>
      </c>
      <c r="I41" s="14">
        <v>32.7</v>
      </c>
      <c r="J41" s="70">
        <v>33000</v>
      </c>
      <c r="K41" s="70">
        <v>42000</v>
      </c>
      <c r="L41" s="70">
        <v>60000</v>
      </c>
      <c r="M41" s="46" t="s">
        <v>312</v>
      </c>
      <c r="N41" s="46" t="s">
        <v>313</v>
      </c>
      <c r="O41" s="12" t="s">
        <v>314</v>
      </c>
      <c r="P41" s="13" t="s">
        <v>136</v>
      </c>
    </row>
    <row r="42" s="77" customFormat="1" ht="40" customHeight="1" spans="1:16">
      <c r="A42" s="14" t="s">
        <v>283</v>
      </c>
      <c r="B42" s="14">
        <v>40</v>
      </c>
      <c r="C42" s="14" t="str">
        <f>_xlfn.DISPIMG("ID_32FCB513C4484BA09259FA7A453BEE58",1)</f>
        <v>=DISPIMG("ID_32FCB513C4484BA09259FA7A453BEE58",1)</v>
      </c>
      <c r="D42" s="13" t="s">
        <v>315</v>
      </c>
      <c r="E42" s="13">
        <v>27201743838</v>
      </c>
      <c r="F42" s="97" t="s">
        <v>316</v>
      </c>
      <c r="G42" s="80" t="s">
        <v>317</v>
      </c>
      <c r="H42" s="141" t="s">
        <v>318</v>
      </c>
      <c r="I42" s="14">
        <v>15.5</v>
      </c>
      <c r="J42" s="70">
        <v>20000</v>
      </c>
      <c r="K42" s="70">
        <v>28000</v>
      </c>
      <c r="L42" s="70">
        <v>35000</v>
      </c>
      <c r="M42" s="46" t="s">
        <v>319</v>
      </c>
      <c r="N42" s="46" t="s">
        <v>320</v>
      </c>
      <c r="O42" s="12" t="s">
        <v>321</v>
      </c>
      <c r="P42" s="13" t="s">
        <v>322</v>
      </c>
    </row>
    <row r="43" s="77" customFormat="1" ht="40" customHeight="1" spans="1:16">
      <c r="A43" s="14" t="s">
        <v>323</v>
      </c>
      <c r="B43" s="14">
        <v>41</v>
      </c>
      <c r="C43" s="14" t="str">
        <f>_xlfn.DISPIMG("ID_58CB13A978C944FEAE326BEF7E8454C2",1)</f>
        <v>=DISPIMG("ID_58CB13A978C944FEAE326BEF7E8454C2",1)</v>
      </c>
      <c r="D43" s="13" t="s">
        <v>324</v>
      </c>
      <c r="E43" s="13">
        <v>25081778</v>
      </c>
      <c r="F43" s="13" t="s">
        <v>325</v>
      </c>
      <c r="G43" s="80" t="s">
        <v>326</v>
      </c>
      <c r="H43" s="14" t="s">
        <v>327</v>
      </c>
      <c r="I43" s="14">
        <v>343.1</v>
      </c>
      <c r="J43" s="70" t="s">
        <v>37</v>
      </c>
      <c r="K43" s="70">
        <v>88000</v>
      </c>
      <c r="L43" s="70">
        <v>88000</v>
      </c>
      <c r="M43" s="46" t="s">
        <v>328</v>
      </c>
      <c r="N43" s="46" t="s">
        <v>329</v>
      </c>
      <c r="O43" s="12" t="s">
        <v>330</v>
      </c>
      <c r="P43" s="13" t="s">
        <v>331</v>
      </c>
    </row>
    <row r="44" s="77" customFormat="1" ht="40" customHeight="1" spans="1:16">
      <c r="A44" s="14" t="s">
        <v>332</v>
      </c>
      <c r="B44" s="14">
        <v>42</v>
      </c>
      <c r="C44" s="14" t="str">
        <f>_xlfn.DISPIMG("ID_8BCE00600B2C4CC8B5E75810E8F2F99B",1)</f>
        <v>=DISPIMG("ID_8BCE00600B2C4CC8B5E75810E8F2F99B",1)</v>
      </c>
      <c r="D44" s="13" t="s">
        <v>333</v>
      </c>
      <c r="E44" s="13" t="s">
        <v>334</v>
      </c>
      <c r="F44" s="14" t="s">
        <v>335</v>
      </c>
      <c r="G44" s="80" t="s">
        <v>336</v>
      </c>
      <c r="H44" s="14" t="s">
        <v>337</v>
      </c>
      <c r="I44" s="14">
        <v>636.2</v>
      </c>
      <c r="J44" s="70">
        <v>88000</v>
      </c>
      <c r="K44" s="70">
        <v>99000</v>
      </c>
      <c r="L44" s="70">
        <v>135000</v>
      </c>
      <c r="M44" s="46" t="s">
        <v>338</v>
      </c>
      <c r="N44" s="46" t="s">
        <v>339</v>
      </c>
      <c r="O44" s="12" t="s">
        <v>340</v>
      </c>
      <c r="P44" s="13" t="s">
        <v>31</v>
      </c>
    </row>
    <row r="45" s="77" customFormat="1" ht="40" customHeight="1" spans="1:16">
      <c r="A45" s="14" t="s">
        <v>341</v>
      </c>
      <c r="B45" s="14">
        <v>43</v>
      </c>
      <c r="C45" s="14" t="str">
        <f>_xlfn.DISPIMG("ID_B284ADA6329E4ED1A300CD8D71344BAD",1)</f>
        <v>=DISPIMG("ID_B284ADA6329E4ED1A300CD8D71344BAD",1)</v>
      </c>
      <c r="D45" s="13" t="s">
        <v>342</v>
      </c>
      <c r="E45" s="13">
        <v>67514482</v>
      </c>
      <c r="F45" s="13" t="s">
        <v>343</v>
      </c>
      <c r="G45" s="80" t="s">
        <v>344</v>
      </c>
      <c r="H45" s="14" t="s">
        <v>345</v>
      </c>
      <c r="I45" s="14">
        <v>213.9</v>
      </c>
      <c r="J45" s="70">
        <v>48000</v>
      </c>
      <c r="K45" s="70">
        <v>60000</v>
      </c>
      <c r="L45" s="70">
        <v>70000</v>
      </c>
      <c r="M45" s="46" t="s">
        <v>346</v>
      </c>
      <c r="N45" s="46" t="s">
        <v>347</v>
      </c>
      <c r="O45" s="12" t="s">
        <v>348</v>
      </c>
      <c r="P45" s="13" t="s">
        <v>31</v>
      </c>
    </row>
    <row r="46" s="77" customFormat="1" ht="40" customHeight="1" spans="1:16">
      <c r="A46" s="14" t="s">
        <v>341</v>
      </c>
      <c r="B46" s="14">
        <v>44</v>
      </c>
      <c r="C46" s="14" t="str">
        <f>_xlfn.DISPIMG("ID_DE278334E28B49CCB87A3206F1ECC926",1)</f>
        <v>=DISPIMG("ID_DE278334E28B49CCB87A3206F1ECC926",1)</v>
      </c>
      <c r="D46" s="13" t="s">
        <v>349</v>
      </c>
      <c r="E46" s="13" t="s">
        <v>350</v>
      </c>
      <c r="F46" s="13" t="s">
        <v>341</v>
      </c>
      <c r="G46" s="80" t="s">
        <v>351</v>
      </c>
      <c r="H46" s="14" t="s">
        <v>352</v>
      </c>
      <c r="I46" s="14">
        <v>403.2</v>
      </c>
      <c r="J46" s="70">
        <v>50000</v>
      </c>
      <c r="K46" s="70">
        <v>60000</v>
      </c>
      <c r="L46" s="70">
        <v>70000</v>
      </c>
      <c r="M46" s="46" t="s">
        <v>353</v>
      </c>
      <c r="N46" s="46" t="s">
        <v>354</v>
      </c>
      <c r="O46" s="12" t="s">
        <v>355</v>
      </c>
      <c r="P46" s="13" t="s">
        <v>356</v>
      </c>
    </row>
    <row r="47" s="77" customFormat="1" ht="40" customHeight="1" spans="1:16">
      <c r="A47" s="14" t="s">
        <v>341</v>
      </c>
      <c r="B47" s="14">
        <v>45</v>
      </c>
      <c r="C47" s="14" t="str">
        <f>_xlfn.DISPIMG("ID_84E09DBA04F449429C52A0F8BBF9511A",1)</f>
        <v>=DISPIMG("ID_84E09DBA04F449429C52A0F8BBF9511A",1)</v>
      </c>
      <c r="D47" s="13" t="s">
        <v>357</v>
      </c>
      <c r="E47" s="13">
        <v>25728100</v>
      </c>
      <c r="F47" s="17" t="s">
        <v>341</v>
      </c>
      <c r="G47" s="80" t="s">
        <v>358</v>
      </c>
      <c r="H47" s="14" t="s">
        <v>359</v>
      </c>
      <c r="I47" s="14">
        <v>157.4</v>
      </c>
      <c r="J47" s="70">
        <v>38000</v>
      </c>
      <c r="K47" s="70">
        <v>42000</v>
      </c>
      <c r="L47" s="70">
        <v>46000</v>
      </c>
      <c r="M47" s="46" t="s">
        <v>360</v>
      </c>
      <c r="N47" s="46" t="s">
        <v>361</v>
      </c>
      <c r="O47" s="12" t="s">
        <v>362</v>
      </c>
      <c r="P47" s="13" t="s">
        <v>136</v>
      </c>
    </row>
    <row r="48" s="77" customFormat="1" ht="40" customHeight="1" spans="1:16">
      <c r="A48" s="14" t="s">
        <v>341</v>
      </c>
      <c r="B48" s="14">
        <v>46</v>
      </c>
      <c r="C48" s="14" t="str">
        <f>_xlfn.DISPIMG("ID_5A2303BEB2E64EB79F2228CF37EA448D",1)</f>
        <v>=DISPIMG("ID_5A2303BEB2E64EB79F2228CF37EA448D",1)</v>
      </c>
      <c r="D48" s="13" t="s">
        <v>363</v>
      </c>
      <c r="E48" s="13" t="s">
        <v>364</v>
      </c>
      <c r="F48" s="13" t="s">
        <v>341</v>
      </c>
      <c r="G48" s="80" t="s">
        <v>365</v>
      </c>
      <c r="H48" s="14" t="s">
        <v>366</v>
      </c>
      <c r="I48" s="14">
        <v>388</v>
      </c>
      <c r="J48" s="70">
        <v>32000</v>
      </c>
      <c r="K48" s="70">
        <v>49000</v>
      </c>
      <c r="L48" s="70">
        <v>75000</v>
      </c>
      <c r="M48" s="46" t="s">
        <v>367</v>
      </c>
      <c r="N48" s="46" t="s">
        <v>368</v>
      </c>
      <c r="O48" s="12" t="s">
        <v>369</v>
      </c>
      <c r="P48" s="13" t="s">
        <v>136</v>
      </c>
    </row>
    <row r="49" s="77" customFormat="1" ht="40" customHeight="1" spans="1:16">
      <c r="A49" s="14" t="s">
        <v>341</v>
      </c>
      <c r="B49" s="14">
        <v>47</v>
      </c>
      <c r="C49" s="14" t="str">
        <f>_xlfn.DISPIMG("ID_C9083619E86C49BEB5745896BBD3B8AD",1)</f>
        <v>=DISPIMG("ID_C9083619E86C49BEB5745896BBD3B8AD",1)</v>
      </c>
      <c r="D49" s="13" t="s">
        <v>370</v>
      </c>
      <c r="E49" s="13" t="s">
        <v>371</v>
      </c>
      <c r="F49" s="17" t="s">
        <v>372</v>
      </c>
      <c r="G49" s="80" t="s">
        <v>373</v>
      </c>
      <c r="H49" s="14" t="s">
        <v>374</v>
      </c>
      <c r="I49" s="14">
        <v>51.3</v>
      </c>
      <c r="J49" s="70">
        <v>20000</v>
      </c>
      <c r="K49" s="70">
        <v>28000</v>
      </c>
      <c r="L49" s="70">
        <v>30000</v>
      </c>
      <c r="M49" s="46" t="s">
        <v>375</v>
      </c>
      <c r="N49" s="46" t="s">
        <v>376</v>
      </c>
      <c r="O49" s="12" t="s">
        <v>377</v>
      </c>
      <c r="P49" s="13" t="s">
        <v>31</v>
      </c>
    </row>
    <row r="50" s="77" customFormat="1" ht="40" customHeight="1" spans="1:16">
      <c r="A50" s="14" t="s">
        <v>341</v>
      </c>
      <c r="B50" s="14">
        <v>48</v>
      </c>
      <c r="C50" s="14" t="str">
        <f>_xlfn.DISPIMG("ID_B04708EBD51D47E89C0F5A8CA1C42320",1)</f>
        <v>=DISPIMG("ID_B04708EBD51D47E89C0F5A8CA1C42320",1)</v>
      </c>
      <c r="D50" s="13" t="s">
        <v>378</v>
      </c>
      <c r="E50" s="13" t="s">
        <v>379</v>
      </c>
      <c r="F50" s="17" t="s">
        <v>108</v>
      </c>
      <c r="G50" s="80" t="s">
        <v>380</v>
      </c>
      <c r="H50" s="14" t="s">
        <v>381</v>
      </c>
      <c r="I50" s="14">
        <v>74.1</v>
      </c>
      <c r="J50" s="70">
        <v>15000</v>
      </c>
      <c r="K50" s="70">
        <v>25000</v>
      </c>
      <c r="L50" s="70">
        <v>29000</v>
      </c>
      <c r="M50" s="46" t="s">
        <v>382</v>
      </c>
      <c r="N50" s="46" t="s">
        <v>383</v>
      </c>
      <c r="O50" s="12" t="s">
        <v>384</v>
      </c>
      <c r="P50" s="13" t="s">
        <v>385</v>
      </c>
    </row>
    <row r="51" s="77" customFormat="1" ht="40" customHeight="1" spans="1:16">
      <c r="A51" s="14" t="s">
        <v>341</v>
      </c>
      <c r="B51" s="14">
        <v>49</v>
      </c>
      <c r="C51" s="14" t="str">
        <f>_xlfn.DISPIMG("ID_612738D3F3D7428DA6E4E321C90CFF9C",1)</f>
        <v>=DISPIMG("ID_612738D3F3D7428DA6E4E321C90CFF9C",1)</v>
      </c>
      <c r="D51" s="13" t="s">
        <v>386</v>
      </c>
      <c r="E51" s="13" t="s">
        <v>387</v>
      </c>
      <c r="F51" s="13" t="s">
        <v>343</v>
      </c>
      <c r="G51" s="80" t="s">
        <v>388</v>
      </c>
      <c r="H51" s="14" t="s">
        <v>389</v>
      </c>
      <c r="I51" s="14">
        <v>179.5</v>
      </c>
      <c r="J51" s="70">
        <v>28000</v>
      </c>
      <c r="K51" s="70">
        <v>30000</v>
      </c>
      <c r="L51" s="70">
        <v>40000</v>
      </c>
      <c r="M51" s="46" t="s">
        <v>390</v>
      </c>
      <c r="N51" s="46" t="s">
        <v>391</v>
      </c>
      <c r="O51" s="12" t="s">
        <v>392</v>
      </c>
      <c r="P51" s="13" t="s">
        <v>31</v>
      </c>
    </row>
    <row r="52" s="77" customFormat="1" ht="40" customHeight="1" spans="1:16">
      <c r="A52" s="14" t="s">
        <v>341</v>
      </c>
      <c r="B52" s="14">
        <v>50</v>
      </c>
      <c r="C52" s="14" t="str">
        <f>_xlfn.DISPIMG("ID_70F1F0FFC48B4E6CBAAB57AAD6082D8C",1)</f>
        <v>=DISPIMG("ID_70F1F0FFC48B4E6CBAAB57AAD6082D8C",1)</v>
      </c>
      <c r="D52" s="13" t="s">
        <v>393</v>
      </c>
      <c r="E52" s="13" t="s">
        <v>394</v>
      </c>
      <c r="F52" s="13" t="s">
        <v>341</v>
      </c>
      <c r="G52" s="80" t="s">
        <v>395</v>
      </c>
      <c r="H52" s="141" t="s">
        <v>396</v>
      </c>
      <c r="I52" s="14">
        <v>146.1</v>
      </c>
      <c r="J52" s="70">
        <v>38000</v>
      </c>
      <c r="K52" s="70">
        <v>38000</v>
      </c>
      <c r="L52" s="70">
        <v>48000</v>
      </c>
      <c r="M52" s="46" t="s">
        <v>397</v>
      </c>
      <c r="N52" s="46" t="s">
        <v>398</v>
      </c>
      <c r="O52" s="12" t="s">
        <v>399</v>
      </c>
      <c r="P52" s="13" t="s">
        <v>31</v>
      </c>
    </row>
    <row r="53" s="77" customFormat="1" ht="40" customHeight="1" spans="1:16">
      <c r="A53" s="14" t="s">
        <v>341</v>
      </c>
      <c r="B53" s="14">
        <v>51</v>
      </c>
      <c r="C53" s="14" t="str">
        <f>_xlfn.DISPIMG("ID_792E1E57CCA94F6DA3311C7643148082",1)</f>
        <v>=DISPIMG("ID_792E1E57CCA94F6DA3311C7643148082",1)</v>
      </c>
      <c r="D53" s="13" t="s">
        <v>400</v>
      </c>
      <c r="E53" s="13" t="s">
        <v>401</v>
      </c>
      <c r="F53" s="13" t="s">
        <v>402</v>
      </c>
      <c r="G53" s="80" t="s">
        <v>403</v>
      </c>
      <c r="H53" s="14" t="s">
        <v>404</v>
      </c>
      <c r="I53" s="14">
        <v>43.5</v>
      </c>
      <c r="J53" s="70">
        <v>6000</v>
      </c>
      <c r="K53" s="70">
        <v>10000</v>
      </c>
      <c r="L53" s="70">
        <v>15000</v>
      </c>
      <c r="M53" s="46" t="s">
        <v>405</v>
      </c>
      <c r="N53" s="46" t="s">
        <v>406</v>
      </c>
      <c r="O53" s="12" t="s">
        <v>37</v>
      </c>
      <c r="P53" s="13" t="s">
        <v>31</v>
      </c>
    </row>
    <row r="54" s="77" customFormat="1" ht="40" customHeight="1" spans="1:16">
      <c r="A54" s="14" t="s">
        <v>341</v>
      </c>
      <c r="B54" s="14">
        <v>52</v>
      </c>
      <c r="C54" s="14" t="str">
        <f>_xlfn.DISPIMG("ID_DCA7034AF09F4F6DBD560B7492489CE6",1)</f>
        <v>=DISPIMG("ID_DCA7034AF09F4F6DBD560B7492489CE6",1)</v>
      </c>
      <c r="D54" s="13" t="s">
        <v>407</v>
      </c>
      <c r="E54" s="13" t="s">
        <v>408</v>
      </c>
      <c r="F54" s="13" t="s">
        <v>402</v>
      </c>
      <c r="G54" s="80" t="s">
        <v>409</v>
      </c>
      <c r="H54" s="14" t="s">
        <v>410</v>
      </c>
      <c r="I54" s="14">
        <v>475</v>
      </c>
      <c r="J54" s="70">
        <v>50000</v>
      </c>
      <c r="K54" s="70">
        <v>62000</v>
      </c>
      <c r="L54" s="70">
        <v>76000</v>
      </c>
      <c r="M54" s="46" t="s">
        <v>411</v>
      </c>
      <c r="N54" s="46" t="s">
        <v>412</v>
      </c>
      <c r="O54" s="12" t="s">
        <v>413</v>
      </c>
      <c r="P54" s="13" t="s">
        <v>31</v>
      </c>
    </row>
    <row r="55" s="77" customFormat="1" ht="40" customHeight="1" spans="1:16">
      <c r="A55" s="14" t="s">
        <v>341</v>
      </c>
      <c r="B55" s="14">
        <v>53</v>
      </c>
      <c r="C55" s="14" t="str">
        <f>_xlfn.DISPIMG("ID_A412230D60AB468488551983E18F68BC",1)</f>
        <v>=DISPIMG("ID_A412230D60AB468488551983E18F68BC",1)</v>
      </c>
      <c r="D55" s="13" t="s">
        <v>414</v>
      </c>
      <c r="E55" s="13">
        <v>97700283392</v>
      </c>
      <c r="F55" s="13" t="s">
        <v>415</v>
      </c>
      <c r="G55" s="80" t="s">
        <v>416</v>
      </c>
      <c r="H55" s="14" t="s">
        <v>417</v>
      </c>
      <c r="I55" s="14">
        <v>11.9</v>
      </c>
      <c r="J55" s="70">
        <v>8000</v>
      </c>
      <c r="K55" s="70">
        <v>12000</v>
      </c>
      <c r="L55" s="70">
        <v>15000</v>
      </c>
      <c r="M55" s="46" t="s">
        <v>418</v>
      </c>
      <c r="N55" s="46" t="s">
        <v>406</v>
      </c>
      <c r="O55" s="12" t="s">
        <v>37</v>
      </c>
      <c r="P55" s="13" t="s">
        <v>31</v>
      </c>
    </row>
    <row r="56" s="77" customFormat="1" ht="40" customHeight="1" spans="1:16">
      <c r="A56" s="14" t="s">
        <v>419</v>
      </c>
      <c r="B56" s="14">
        <v>54</v>
      </c>
      <c r="C56" s="14" t="str">
        <f>_xlfn.DISPIMG("ID_04B9406E73AD45868CFDE025F1A67C64",1)</f>
        <v>=DISPIMG("ID_04B9406E73AD45868CFDE025F1A67C64",1)</v>
      </c>
      <c r="D56" s="13" t="s">
        <v>420</v>
      </c>
      <c r="E56" s="13">
        <v>20396292</v>
      </c>
      <c r="F56" s="13" t="s">
        <v>421</v>
      </c>
      <c r="G56" s="80" t="s">
        <v>422</v>
      </c>
      <c r="H56" s="14" t="s">
        <v>423</v>
      </c>
      <c r="I56" s="14">
        <v>130.3</v>
      </c>
      <c r="J56" s="70">
        <v>101000</v>
      </c>
      <c r="K56" s="70">
        <v>120000</v>
      </c>
      <c r="L56" s="70">
        <v>140000</v>
      </c>
      <c r="M56" s="46" t="s">
        <v>424</v>
      </c>
      <c r="N56" s="46" t="s">
        <v>425</v>
      </c>
      <c r="O56" s="12" t="s">
        <v>426</v>
      </c>
      <c r="P56" s="13" t="s">
        <v>136</v>
      </c>
    </row>
    <row r="57" s="77" customFormat="1" ht="40" customHeight="1" spans="1:16">
      <c r="A57" s="14" t="s">
        <v>419</v>
      </c>
      <c r="B57" s="14">
        <v>55</v>
      </c>
      <c r="C57" s="14" t="str">
        <f>_xlfn.DISPIMG("ID_96F902CF6DC9447CA83C0F706D1423F1",1)</f>
        <v>=DISPIMG("ID_96F902CF6DC9447CA83C0F706D1423F1",1)</v>
      </c>
      <c r="D57" s="13" t="s">
        <v>427</v>
      </c>
      <c r="E57" s="13">
        <v>54263633927</v>
      </c>
      <c r="F57" s="13" t="s">
        <v>428</v>
      </c>
      <c r="G57" s="80" t="s">
        <v>429</v>
      </c>
      <c r="H57" s="14" t="s">
        <v>430</v>
      </c>
      <c r="I57" s="14">
        <v>163.8</v>
      </c>
      <c r="J57" s="70">
        <v>76000</v>
      </c>
      <c r="K57" s="69">
        <v>100000</v>
      </c>
      <c r="L57" s="69">
        <v>120000</v>
      </c>
      <c r="M57" s="46" t="s">
        <v>431</v>
      </c>
      <c r="N57" s="46" t="s">
        <v>432</v>
      </c>
      <c r="O57" s="12" t="s">
        <v>433</v>
      </c>
      <c r="P57" s="13" t="s">
        <v>136</v>
      </c>
    </row>
    <row r="58" s="77" customFormat="1" ht="40" customHeight="1" spans="1:16">
      <c r="A58" s="14" t="s">
        <v>434</v>
      </c>
      <c r="B58" s="14">
        <v>56</v>
      </c>
      <c r="C58" s="14" t="str">
        <f>_xlfn.DISPIMG("ID_2A909E8A25084C82BBCCB7755957DE7A",1)</f>
        <v>=DISPIMG("ID_2A909E8A25084C82BBCCB7755957DE7A",1)</v>
      </c>
      <c r="D58" s="13" t="s">
        <v>435</v>
      </c>
      <c r="E58" s="13" t="s">
        <v>436</v>
      </c>
      <c r="F58" s="13" t="s">
        <v>437</v>
      </c>
      <c r="G58" s="80" t="s">
        <v>438</v>
      </c>
      <c r="H58" s="14" t="s">
        <v>439</v>
      </c>
      <c r="I58" s="14">
        <v>1119.8</v>
      </c>
      <c r="J58" s="70">
        <v>140000</v>
      </c>
      <c r="K58" s="70">
        <v>160000</v>
      </c>
      <c r="L58" s="70">
        <v>180000</v>
      </c>
      <c r="M58" s="46" t="s">
        <v>440</v>
      </c>
      <c r="N58" s="46" t="s">
        <v>441</v>
      </c>
      <c r="O58" s="12" t="s">
        <v>442</v>
      </c>
      <c r="P58" s="13" t="s">
        <v>443</v>
      </c>
    </row>
    <row r="59" s="77" customFormat="1" ht="40" customHeight="1" spans="1:16">
      <c r="A59" s="14" t="s">
        <v>434</v>
      </c>
      <c r="B59" s="14">
        <v>57</v>
      </c>
      <c r="C59" s="14" t="str">
        <f>_xlfn.DISPIMG("ID_CD0F50CCCD824C92AFDEBB40BF3807E8",1)</f>
        <v>=DISPIMG("ID_CD0F50CCCD824C92AFDEBB40BF3807E8",1)</v>
      </c>
      <c r="D59" s="13" t="s">
        <v>444</v>
      </c>
      <c r="E59" s="13" t="s">
        <v>445</v>
      </c>
      <c r="F59" s="13" t="s">
        <v>446</v>
      </c>
      <c r="G59" s="80" t="s">
        <v>447</v>
      </c>
      <c r="H59" s="141" t="s">
        <v>448</v>
      </c>
      <c r="I59" s="14">
        <v>1051.2</v>
      </c>
      <c r="J59" s="70">
        <v>200000</v>
      </c>
      <c r="K59" s="70">
        <v>230000</v>
      </c>
      <c r="L59" s="70">
        <v>250000</v>
      </c>
      <c r="M59" s="46" t="s">
        <v>449</v>
      </c>
      <c r="N59" s="46" t="s">
        <v>450</v>
      </c>
      <c r="O59" s="12" t="s">
        <v>451</v>
      </c>
      <c r="P59" s="13" t="s">
        <v>31</v>
      </c>
    </row>
    <row r="60" s="77" customFormat="1" ht="40" customHeight="1" spans="1:16">
      <c r="A60" s="14" t="s">
        <v>434</v>
      </c>
      <c r="B60" s="14">
        <v>58</v>
      </c>
      <c r="C60" s="14" t="str">
        <f>_xlfn.DISPIMG("ID_2AE576769087474BA133A144338F5B8F",1)</f>
        <v>=DISPIMG("ID_2AE576769087474BA133A144338F5B8F",1)</v>
      </c>
      <c r="D60" s="13" t="s">
        <v>452</v>
      </c>
      <c r="E60" s="13">
        <v>29233362069</v>
      </c>
      <c r="F60" s="13" t="s">
        <v>446</v>
      </c>
      <c r="G60" s="80" t="s">
        <v>453</v>
      </c>
      <c r="H60" s="141" t="s">
        <v>454</v>
      </c>
      <c r="I60" s="14">
        <v>68.3</v>
      </c>
      <c r="J60" s="69">
        <v>26000</v>
      </c>
      <c r="K60" s="69">
        <v>30000</v>
      </c>
      <c r="L60" s="69">
        <v>36000</v>
      </c>
      <c r="M60" s="46" t="s">
        <v>455</v>
      </c>
      <c r="N60" s="46" t="s">
        <v>456</v>
      </c>
      <c r="O60" s="12" t="s">
        <v>457</v>
      </c>
      <c r="P60" s="13" t="s">
        <v>31</v>
      </c>
    </row>
    <row r="61" s="77" customFormat="1" ht="40" customHeight="1" spans="1:16">
      <c r="A61" s="14" t="s">
        <v>434</v>
      </c>
      <c r="B61" s="14">
        <v>59</v>
      </c>
      <c r="C61" s="14" t="str">
        <f>_xlfn.DISPIMG("ID_C98F879EDC69484D9C5E9A28A1388C45",1)</f>
        <v>=DISPIMG("ID_C98F879EDC69484D9C5E9A28A1388C45",1)</v>
      </c>
      <c r="D61" s="13" t="s">
        <v>458</v>
      </c>
      <c r="E61" s="13" t="s">
        <v>459</v>
      </c>
      <c r="F61" s="13" t="s">
        <v>460</v>
      </c>
      <c r="G61" s="80" t="s">
        <v>461</v>
      </c>
      <c r="H61" s="141" t="s">
        <v>462</v>
      </c>
      <c r="I61" s="14">
        <v>102.3</v>
      </c>
      <c r="J61" s="70">
        <v>35000</v>
      </c>
      <c r="K61" s="70">
        <v>40000</v>
      </c>
      <c r="L61" s="70">
        <v>42000</v>
      </c>
      <c r="M61" s="46" t="s">
        <v>463</v>
      </c>
      <c r="N61" s="46" t="s">
        <v>464</v>
      </c>
      <c r="O61" s="12" t="s">
        <v>465</v>
      </c>
      <c r="P61" s="13" t="s">
        <v>31</v>
      </c>
    </row>
    <row r="62" s="77" customFormat="1" ht="40" customHeight="1" spans="1:16">
      <c r="A62" s="14" t="s">
        <v>434</v>
      </c>
      <c r="B62" s="14">
        <v>60</v>
      </c>
      <c r="C62" s="14" t="str">
        <f>_xlfn.DISPIMG("ID_DC126CE61D9344459D5C67F122FC46EE",1)</f>
        <v>=DISPIMG("ID_DC126CE61D9344459D5C67F122FC46EE",1)</v>
      </c>
      <c r="D62" s="13" t="s">
        <v>466</v>
      </c>
      <c r="E62" s="13" t="s">
        <v>467</v>
      </c>
      <c r="F62" s="13" t="s">
        <v>468</v>
      </c>
      <c r="G62" s="80" t="s">
        <v>469</v>
      </c>
      <c r="H62" s="14" t="s">
        <v>470</v>
      </c>
      <c r="I62" s="14">
        <v>65.7</v>
      </c>
      <c r="J62" s="70">
        <v>26000</v>
      </c>
      <c r="K62" s="69">
        <v>38000</v>
      </c>
      <c r="L62" s="69">
        <v>45000</v>
      </c>
      <c r="M62" s="46" t="s">
        <v>471</v>
      </c>
      <c r="N62" s="46" t="s">
        <v>472</v>
      </c>
      <c r="O62" s="12" t="s">
        <v>473</v>
      </c>
      <c r="P62" s="13" t="s">
        <v>31</v>
      </c>
    </row>
    <row r="63" s="77" customFormat="1" ht="40" customHeight="1" spans="1:16">
      <c r="A63" s="14" t="s">
        <v>434</v>
      </c>
      <c r="B63" s="14">
        <v>61</v>
      </c>
      <c r="C63" s="14" t="str">
        <f>_xlfn.DISPIMG("ID_B1AF27D69EFC45A7AFD3F8470C2DF902",1)</f>
        <v>=DISPIMG("ID_B1AF27D69EFC45A7AFD3F8470C2DF902",1)</v>
      </c>
      <c r="D63" s="13" t="s">
        <v>474</v>
      </c>
      <c r="E63" s="13" t="s">
        <v>475</v>
      </c>
      <c r="F63" s="13" t="s">
        <v>476</v>
      </c>
      <c r="G63" s="80" t="s">
        <v>477</v>
      </c>
      <c r="H63" s="141" t="s">
        <v>478</v>
      </c>
      <c r="I63" s="14">
        <v>186.1</v>
      </c>
      <c r="J63" s="70">
        <v>20000</v>
      </c>
      <c r="K63" s="70">
        <v>30000</v>
      </c>
      <c r="L63" s="70">
        <v>40000</v>
      </c>
      <c r="M63" s="46" t="s">
        <v>479</v>
      </c>
      <c r="N63" s="46" t="s">
        <v>480</v>
      </c>
      <c r="O63" s="12" t="s">
        <v>481</v>
      </c>
      <c r="P63" s="13" t="s">
        <v>31</v>
      </c>
    </row>
    <row r="64" s="77" customFormat="1" ht="40" customHeight="1" spans="1:16">
      <c r="A64" s="14" t="s">
        <v>434</v>
      </c>
      <c r="B64" s="14">
        <v>62</v>
      </c>
      <c r="C64" s="14" t="str">
        <f>_xlfn.DISPIMG("ID_68EF059F627B44AD83A5B54EBDC5F0E9",1)</f>
        <v>=DISPIMG("ID_68EF059F627B44AD83A5B54EBDC5F0E9",1)</v>
      </c>
      <c r="D64" s="13" t="s">
        <v>482</v>
      </c>
      <c r="E64" s="13" t="s">
        <v>483</v>
      </c>
      <c r="F64" s="13" t="s">
        <v>71</v>
      </c>
      <c r="G64" s="80" t="s">
        <v>484</v>
      </c>
      <c r="H64" s="141" t="s">
        <v>485</v>
      </c>
      <c r="I64" s="14">
        <v>72.7</v>
      </c>
      <c r="J64" s="70">
        <v>10500</v>
      </c>
      <c r="K64" s="70">
        <v>15000</v>
      </c>
      <c r="L64" s="70">
        <v>18000</v>
      </c>
      <c r="M64" s="46" t="s">
        <v>486</v>
      </c>
      <c r="N64" s="46" t="s">
        <v>487</v>
      </c>
      <c r="O64" s="12" t="s">
        <v>488</v>
      </c>
      <c r="P64" s="13" t="s">
        <v>299</v>
      </c>
    </row>
    <row r="65" s="77" customFormat="1" ht="40" customHeight="1" spans="1:16">
      <c r="A65" s="14" t="s">
        <v>434</v>
      </c>
      <c r="B65" s="14">
        <v>63</v>
      </c>
      <c r="C65" s="14" t="str">
        <f>_xlfn.DISPIMG("ID_D3746F5F0C434E6C947859C6AE53CE2A",1)</f>
        <v>=DISPIMG("ID_D3746F5F0C434E6C947859C6AE53CE2A",1)</v>
      </c>
      <c r="D65" s="13" t="s">
        <v>489</v>
      </c>
      <c r="E65" s="13" t="s">
        <v>490</v>
      </c>
      <c r="F65" s="13" t="s">
        <v>491</v>
      </c>
      <c r="G65" s="80" t="s">
        <v>492</v>
      </c>
      <c r="H65" s="14" t="s">
        <v>493</v>
      </c>
      <c r="I65" s="14">
        <v>83.8</v>
      </c>
      <c r="J65" s="70">
        <v>35000</v>
      </c>
      <c r="K65" s="70">
        <v>45000</v>
      </c>
      <c r="L65" s="70">
        <v>65000</v>
      </c>
      <c r="M65" s="46" t="s">
        <v>494</v>
      </c>
      <c r="N65" s="46" t="s">
        <v>495</v>
      </c>
      <c r="O65" s="12" t="s">
        <v>496</v>
      </c>
      <c r="P65" s="13" t="s">
        <v>497</v>
      </c>
    </row>
    <row r="66" s="77" customFormat="1" ht="40" customHeight="1" spans="1:16">
      <c r="A66" s="14" t="s">
        <v>434</v>
      </c>
      <c r="B66" s="14">
        <v>64</v>
      </c>
      <c r="C66" s="14" t="str">
        <f>_xlfn.DISPIMG("ID_5C96A558D2814A1081C1D1C7C29F22F8",1)</f>
        <v>=DISPIMG("ID_5C96A558D2814A1081C1D1C7C29F22F8",1)</v>
      </c>
      <c r="D66" s="13" t="s">
        <v>498</v>
      </c>
      <c r="E66" s="13" t="s">
        <v>499</v>
      </c>
      <c r="F66" s="13" t="s">
        <v>500</v>
      </c>
      <c r="G66" s="80" t="s">
        <v>501</v>
      </c>
      <c r="H66" s="14" t="s">
        <v>502</v>
      </c>
      <c r="I66" s="14">
        <v>128.1</v>
      </c>
      <c r="J66" s="70">
        <v>22000</v>
      </c>
      <c r="K66" s="70">
        <v>22000</v>
      </c>
      <c r="L66" s="70">
        <v>32500</v>
      </c>
      <c r="M66" s="46" t="s">
        <v>503</v>
      </c>
      <c r="N66" s="46" t="s">
        <v>504</v>
      </c>
      <c r="O66" s="12" t="s">
        <v>505</v>
      </c>
      <c r="P66" s="13" t="s">
        <v>31</v>
      </c>
    </row>
    <row r="67" s="77" customFormat="1" ht="40" customHeight="1" spans="1:16">
      <c r="A67" s="14" t="s">
        <v>434</v>
      </c>
      <c r="B67" s="14">
        <v>65</v>
      </c>
      <c r="C67" s="14" t="str">
        <f>_xlfn.DISPIMG("ID_AD67692D60824374B3128ACC0AAAE321",1)</f>
        <v>=DISPIMG("ID_AD67692D60824374B3128ACC0AAAE321",1)</v>
      </c>
      <c r="D67" s="13" t="s">
        <v>506</v>
      </c>
      <c r="E67" s="13">
        <v>61264522222</v>
      </c>
      <c r="F67" s="13" t="s">
        <v>507</v>
      </c>
      <c r="G67" s="80" t="s">
        <v>508</v>
      </c>
      <c r="H67" s="14" t="s">
        <v>509</v>
      </c>
      <c r="I67" s="14">
        <v>53.6</v>
      </c>
      <c r="J67" s="70">
        <v>20000</v>
      </c>
      <c r="K67" s="70">
        <v>25000</v>
      </c>
      <c r="L67" s="70">
        <v>30000</v>
      </c>
      <c r="M67" s="46" t="s">
        <v>510</v>
      </c>
      <c r="N67" s="46" t="s">
        <v>511</v>
      </c>
      <c r="O67" s="12" t="s">
        <v>512</v>
      </c>
      <c r="P67" s="13" t="s">
        <v>31</v>
      </c>
    </row>
    <row r="68" s="77" customFormat="1" ht="40" customHeight="1" spans="1:16">
      <c r="A68" s="14" t="s">
        <v>513</v>
      </c>
      <c r="B68" s="14">
        <v>66</v>
      </c>
      <c r="C68" s="14" t="str">
        <f>_xlfn.DISPIMG("ID_1E53894226F0447CA4D62FA5B8BA1118",1)</f>
        <v>=DISPIMG("ID_1E53894226F0447CA4D62FA5B8BA1118",1)</v>
      </c>
      <c r="D68" s="13" t="s">
        <v>514</v>
      </c>
      <c r="E68" s="13">
        <v>73352014725</v>
      </c>
      <c r="F68" s="13" t="s">
        <v>515</v>
      </c>
      <c r="G68" s="80" t="s">
        <v>516</v>
      </c>
      <c r="H68" s="141" t="s">
        <v>517</v>
      </c>
      <c r="I68" s="14">
        <v>130.5</v>
      </c>
      <c r="J68" s="70">
        <v>30000</v>
      </c>
      <c r="K68" s="70">
        <v>45000</v>
      </c>
      <c r="L68" s="70">
        <v>55000</v>
      </c>
      <c r="M68" s="46" t="s">
        <v>518</v>
      </c>
      <c r="N68" s="46" t="s">
        <v>519</v>
      </c>
      <c r="O68" s="12" t="s">
        <v>520</v>
      </c>
      <c r="P68" s="13" t="s">
        <v>521</v>
      </c>
    </row>
    <row r="69" s="77" customFormat="1" ht="40" customHeight="1" spans="1:16">
      <c r="A69" s="14" t="s">
        <v>522</v>
      </c>
      <c r="B69" s="14">
        <v>67</v>
      </c>
      <c r="C69" s="14" t="str">
        <f>_xlfn.DISPIMG("ID_FEA892292C9F41DC88FCF6A565C5188F",1)</f>
        <v>=DISPIMG("ID_FEA892292C9F41DC88FCF6A565C5188F",1)</v>
      </c>
      <c r="D69" s="13" t="s">
        <v>523</v>
      </c>
      <c r="E69" s="13" t="s">
        <v>524</v>
      </c>
      <c r="F69" s="14" t="s">
        <v>525</v>
      </c>
      <c r="G69" s="80" t="s">
        <v>526</v>
      </c>
      <c r="H69" s="14" t="s">
        <v>527</v>
      </c>
      <c r="I69" s="14">
        <v>251.2</v>
      </c>
      <c r="J69" s="70">
        <v>26000</v>
      </c>
      <c r="K69" s="70">
        <v>31000</v>
      </c>
      <c r="L69" s="70">
        <v>40000</v>
      </c>
      <c r="M69" s="46" t="s">
        <v>528</v>
      </c>
      <c r="N69" s="46" t="s">
        <v>529</v>
      </c>
      <c r="O69" s="12" t="s">
        <v>530</v>
      </c>
      <c r="P69" s="13" t="s">
        <v>31</v>
      </c>
    </row>
    <row r="70" s="77" customFormat="1" ht="40" customHeight="1" spans="1:16">
      <c r="A70" s="14" t="s">
        <v>522</v>
      </c>
      <c r="B70" s="14">
        <v>68</v>
      </c>
      <c r="C70" s="14" t="str">
        <f>_xlfn.DISPIMG("ID_9F4621F6D66A46568A4D563A930517A3",1)</f>
        <v>=DISPIMG("ID_9F4621F6D66A46568A4D563A930517A3",1)</v>
      </c>
      <c r="D70" s="13" t="s">
        <v>531</v>
      </c>
      <c r="E70" s="13" t="s">
        <v>532</v>
      </c>
      <c r="F70" s="17" t="s">
        <v>533</v>
      </c>
      <c r="G70" s="80" t="s">
        <v>534</v>
      </c>
      <c r="H70" s="141" t="s">
        <v>535</v>
      </c>
      <c r="I70" s="14">
        <v>25.9</v>
      </c>
      <c r="J70" s="70">
        <v>20000</v>
      </c>
      <c r="K70" s="70">
        <v>20000</v>
      </c>
      <c r="L70" s="70">
        <v>30000</v>
      </c>
      <c r="M70" s="98" t="s">
        <v>536</v>
      </c>
      <c r="N70" s="46" t="s">
        <v>519</v>
      </c>
      <c r="O70" s="12" t="s">
        <v>37</v>
      </c>
      <c r="P70" s="13" t="s">
        <v>537</v>
      </c>
    </row>
    <row r="71" s="77" customFormat="1" ht="40" customHeight="1" spans="1:16">
      <c r="A71" s="14" t="s">
        <v>538</v>
      </c>
      <c r="B71" s="14">
        <v>69</v>
      </c>
      <c r="C71" s="14" t="str">
        <f>_xlfn.DISPIMG("ID_52EBCFE5F3D0462DA9A0ECFFC8F206C5",1)</f>
        <v>=DISPIMG("ID_52EBCFE5F3D0462DA9A0ECFFC8F206C5",1)</v>
      </c>
      <c r="D71" s="13" t="s">
        <v>539</v>
      </c>
      <c r="E71" s="13" t="s">
        <v>540</v>
      </c>
      <c r="F71" s="13" t="s">
        <v>108</v>
      </c>
      <c r="G71" s="80" t="s">
        <v>541</v>
      </c>
      <c r="H71" s="14" t="s">
        <v>542</v>
      </c>
      <c r="I71" s="14">
        <v>485.3</v>
      </c>
      <c r="J71" s="70">
        <v>50000</v>
      </c>
      <c r="K71" s="70">
        <v>68000</v>
      </c>
      <c r="L71" s="70">
        <v>80000</v>
      </c>
      <c r="M71" s="46" t="s">
        <v>543</v>
      </c>
      <c r="N71" s="46" t="s">
        <v>544</v>
      </c>
      <c r="O71" s="12" t="s">
        <v>545</v>
      </c>
      <c r="P71" s="13" t="s">
        <v>31</v>
      </c>
    </row>
    <row r="72" s="77" customFormat="1" ht="40" customHeight="1" spans="1:16">
      <c r="A72" s="14" t="s">
        <v>538</v>
      </c>
      <c r="B72" s="14">
        <v>70</v>
      </c>
      <c r="C72" s="14" t="str">
        <f>_xlfn.DISPIMG("ID_3285FC649DDE43C7BA1BFEBEAE899BE5",1)</f>
        <v>=DISPIMG("ID_3285FC649DDE43C7BA1BFEBEAE899BE5",1)</v>
      </c>
      <c r="D72" s="13" t="s">
        <v>546</v>
      </c>
      <c r="E72" s="13">
        <v>179766600</v>
      </c>
      <c r="F72" s="17" t="s">
        <v>547</v>
      </c>
      <c r="G72" s="80" t="s">
        <v>548</v>
      </c>
      <c r="H72" s="14" t="s">
        <v>549</v>
      </c>
      <c r="I72" s="14">
        <v>291.3</v>
      </c>
      <c r="J72" s="70">
        <v>55000</v>
      </c>
      <c r="K72" s="70">
        <v>60000</v>
      </c>
      <c r="L72" s="70">
        <v>65000</v>
      </c>
      <c r="M72" s="46" t="s">
        <v>550</v>
      </c>
      <c r="N72" s="46" t="s">
        <v>551</v>
      </c>
      <c r="O72" s="12" t="s">
        <v>552</v>
      </c>
      <c r="P72" s="13" t="s">
        <v>553</v>
      </c>
    </row>
    <row r="73" s="77" customFormat="1" ht="40" customHeight="1" spans="1:16">
      <c r="A73" s="14" t="s">
        <v>554</v>
      </c>
      <c r="B73" s="14">
        <v>71</v>
      </c>
      <c r="C73" s="14" t="str">
        <f>_xlfn.DISPIMG("ID_4AF7E3AAA5884175B7AE5FB4F8E9FF3A",1)</f>
        <v>=DISPIMG("ID_4AF7E3AAA5884175B7AE5FB4F8E9FF3A",1)</v>
      </c>
      <c r="D73" s="13" t="s">
        <v>555</v>
      </c>
      <c r="E73" s="13" t="s">
        <v>556</v>
      </c>
      <c r="F73" s="17" t="s">
        <v>557</v>
      </c>
      <c r="G73" s="80" t="s">
        <v>558</v>
      </c>
      <c r="H73" s="14" t="s">
        <v>559</v>
      </c>
      <c r="I73" s="14">
        <v>143.1</v>
      </c>
      <c r="J73" s="70">
        <v>35000</v>
      </c>
      <c r="K73" s="70">
        <v>45000</v>
      </c>
      <c r="L73" s="70">
        <v>50000</v>
      </c>
      <c r="M73" s="46" t="s">
        <v>560</v>
      </c>
      <c r="N73" s="46" t="s">
        <v>561</v>
      </c>
      <c r="O73" s="12" t="s">
        <v>562</v>
      </c>
      <c r="P73" s="13" t="s">
        <v>31</v>
      </c>
    </row>
    <row r="74" s="77" customFormat="1" ht="40" customHeight="1" spans="1:16">
      <c r="A74" s="14" t="s">
        <v>563</v>
      </c>
      <c r="B74" s="14">
        <v>72</v>
      </c>
      <c r="C74" s="14" t="str">
        <f>_xlfn.DISPIMG("ID_6DDB3F0B8C864F73A8C54F8BBC2991AA",1)</f>
        <v>=DISPIMG("ID_6DDB3F0B8C864F73A8C54F8BBC2991AA",1)</v>
      </c>
      <c r="D74" s="13" t="s">
        <v>564</v>
      </c>
      <c r="E74" s="13">
        <v>117893265</v>
      </c>
      <c r="F74" s="17" t="s">
        <v>565</v>
      </c>
      <c r="G74" s="80" t="s">
        <v>566</v>
      </c>
      <c r="H74" s="14" t="s">
        <v>567</v>
      </c>
      <c r="I74" s="14">
        <v>541.3</v>
      </c>
      <c r="J74" s="70">
        <v>75000</v>
      </c>
      <c r="K74" s="70">
        <v>85000</v>
      </c>
      <c r="L74" s="70">
        <v>123500</v>
      </c>
      <c r="M74" s="46" t="s">
        <v>568</v>
      </c>
      <c r="N74" s="46" t="s">
        <v>569</v>
      </c>
      <c r="O74" s="12" t="s">
        <v>570</v>
      </c>
      <c r="P74" s="13" t="s">
        <v>31</v>
      </c>
    </row>
    <row r="75" s="77" customFormat="1" ht="40" customHeight="1" spans="1:16">
      <c r="A75" s="14" t="s">
        <v>563</v>
      </c>
      <c r="B75" s="14">
        <v>73</v>
      </c>
      <c r="C75" s="14" t="str">
        <f>_xlfn.DISPIMG("ID_3590528A77D7476FB7E6DFF756D262DE",1)</f>
        <v>=DISPIMG("ID_3590528A77D7476FB7E6DFF756D262DE",1)</v>
      </c>
      <c r="D75" s="13" t="s">
        <v>571</v>
      </c>
      <c r="E75" s="13">
        <v>83826297424</v>
      </c>
      <c r="F75" s="13" t="s">
        <v>572</v>
      </c>
      <c r="G75" s="80" t="s">
        <v>573</v>
      </c>
      <c r="H75" s="141" t="s">
        <v>574</v>
      </c>
      <c r="I75" s="14">
        <v>66.7</v>
      </c>
      <c r="J75" s="70">
        <v>16000</v>
      </c>
      <c r="K75" s="70">
        <v>18000</v>
      </c>
      <c r="L75" s="70">
        <v>20000</v>
      </c>
      <c r="M75" s="46" t="s">
        <v>575</v>
      </c>
      <c r="N75" s="46" t="s">
        <v>576</v>
      </c>
      <c r="O75" s="12" t="s">
        <v>577</v>
      </c>
      <c r="P75" s="13" t="s">
        <v>136</v>
      </c>
    </row>
    <row r="76" s="77" customFormat="1" ht="40" customHeight="1" spans="1:16">
      <c r="A76" s="14" t="s">
        <v>563</v>
      </c>
      <c r="B76" s="14">
        <v>74</v>
      </c>
      <c r="C76" s="14" t="str">
        <f>_xlfn.DISPIMG("ID_830D7BF9822C4C5DA11066C440555B66",1)</f>
        <v>=DISPIMG("ID_830D7BF9822C4C5DA11066C440555B66",1)</v>
      </c>
      <c r="D76" s="13" t="s">
        <v>578</v>
      </c>
      <c r="E76" s="13" t="s">
        <v>579</v>
      </c>
      <c r="F76" s="17" t="s">
        <v>580</v>
      </c>
      <c r="G76" s="80" t="s">
        <v>581</v>
      </c>
      <c r="H76" s="14" t="s">
        <v>582</v>
      </c>
      <c r="I76" s="14">
        <v>51.3</v>
      </c>
      <c r="J76" s="70">
        <v>15000</v>
      </c>
      <c r="K76" s="70">
        <v>18000</v>
      </c>
      <c r="L76" s="70">
        <v>22000</v>
      </c>
      <c r="M76" s="46" t="s">
        <v>583</v>
      </c>
      <c r="N76" s="46" t="s">
        <v>584</v>
      </c>
      <c r="O76" s="12" t="s">
        <v>585</v>
      </c>
      <c r="P76" s="13" t="s">
        <v>31</v>
      </c>
    </row>
    <row r="77" s="77" customFormat="1" ht="40" customHeight="1" spans="1:16">
      <c r="A77" s="14" t="s">
        <v>563</v>
      </c>
      <c r="B77" s="14">
        <v>75</v>
      </c>
      <c r="C77" s="14" t="str">
        <f>_xlfn.DISPIMG("ID_7B85263DD4C34EB09E8EAAB6FD778BC0",1)</f>
        <v>=DISPIMG("ID_7B85263DD4C34EB09E8EAAB6FD778BC0",1)</v>
      </c>
      <c r="D77" s="13" t="s">
        <v>586</v>
      </c>
      <c r="E77" s="13" t="s">
        <v>587</v>
      </c>
      <c r="F77" s="13" t="s">
        <v>588</v>
      </c>
      <c r="G77" s="80" t="s">
        <v>589</v>
      </c>
      <c r="H77" s="14" t="s">
        <v>590</v>
      </c>
      <c r="I77" s="14">
        <v>39.3</v>
      </c>
      <c r="J77" s="70">
        <v>22000</v>
      </c>
      <c r="K77" s="70">
        <v>25000</v>
      </c>
      <c r="L77" s="70">
        <v>28000</v>
      </c>
      <c r="M77" s="46" t="s">
        <v>591</v>
      </c>
      <c r="N77" s="46" t="s">
        <v>592</v>
      </c>
      <c r="O77" s="12" t="s">
        <v>593</v>
      </c>
      <c r="P77" s="13" t="s">
        <v>31</v>
      </c>
    </row>
    <row r="78" s="77" customFormat="1" ht="40" customHeight="1" spans="1:16">
      <c r="A78" s="14" t="s">
        <v>563</v>
      </c>
      <c r="B78" s="14">
        <v>76</v>
      </c>
      <c r="C78" s="14" t="str">
        <f>_xlfn.DISPIMG("ID_1854D7164B524CD2A6F27AFCD5B8ADB0",1)</f>
        <v>=DISPIMG("ID_1854D7164B524CD2A6F27AFCD5B8ADB0",1)</v>
      </c>
      <c r="D78" s="13" t="s">
        <v>594</v>
      </c>
      <c r="E78" s="13">
        <v>1580309688</v>
      </c>
      <c r="F78" s="17" t="s">
        <v>565</v>
      </c>
      <c r="G78" s="80" t="s">
        <v>595</v>
      </c>
      <c r="H78" s="14" t="s">
        <v>596</v>
      </c>
      <c r="I78" s="14">
        <v>30.5</v>
      </c>
      <c r="J78" s="70">
        <v>15000</v>
      </c>
      <c r="K78" s="70">
        <v>18000</v>
      </c>
      <c r="L78" s="70">
        <v>20000</v>
      </c>
      <c r="M78" s="46" t="s">
        <v>597</v>
      </c>
      <c r="N78" s="46" t="s">
        <v>598</v>
      </c>
      <c r="O78" s="12" t="s">
        <v>599</v>
      </c>
      <c r="P78" s="13" t="s">
        <v>299</v>
      </c>
    </row>
    <row r="79" s="77" customFormat="1" ht="40" customHeight="1" spans="1:16">
      <c r="A79" s="14" t="s">
        <v>563</v>
      </c>
      <c r="B79" s="14">
        <v>77</v>
      </c>
      <c r="C79" s="14" t="str">
        <f>_xlfn.DISPIMG("ID_AE9EE02D9381402A8221747B347CE141",1)</f>
        <v>=DISPIMG("ID_AE9EE02D9381402A8221747B347CE141",1)</v>
      </c>
      <c r="D79" s="13" t="s">
        <v>600</v>
      </c>
      <c r="E79" s="13" t="s">
        <v>601</v>
      </c>
      <c r="F79" s="13" t="s">
        <v>602</v>
      </c>
      <c r="G79" s="80" t="s">
        <v>603</v>
      </c>
      <c r="H79" s="14" t="s">
        <v>604</v>
      </c>
      <c r="I79" s="14">
        <v>64.7</v>
      </c>
      <c r="J79" s="70">
        <v>25000</v>
      </c>
      <c r="K79" s="70">
        <v>30000</v>
      </c>
      <c r="L79" s="70">
        <v>50000</v>
      </c>
      <c r="M79" s="46" t="s">
        <v>605</v>
      </c>
      <c r="N79" s="46" t="s">
        <v>606</v>
      </c>
      <c r="O79" s="12" t="s">
        <v>607</v>
      </c>
      <c r="P79" s="13" t="s">
        <v>31</v>
      </c>
    </row>
    <row r="80" s="77" customFormat="1" ht="40" customHeight="1" spans="1:16">
      <c r="A80" s="14" t="s">
        <v>563</v>
      </c>
      <c r="B80" s="14">
        <v>78</v>
      </c>
      <c r="C80" s="14" t="str">
        <f>_xlfn.DISPIMG("ID_EEBF5E77A1DE4AEEB8510110E4CA81D1",1)</f>
        <v>=DISPIMG("ID_EEBF5E77A1DE4AEEB8510110E4CA81D1",1)</v>
      </c>
      <c r="D80" s="13" t="s">
        <v>608</v>
      </c>
      <c r="E80" s="13" t="s">
        <v>609</v>
      </c>
      <c r="F80" s="13" t="s">
        <v>610</v>
      </c>
      <c r="G80" s="80" t="s">
        <v>611</v>
      </c>
      <c r="H80" s="141" t="s">
        <v>612</v>
      </c>
      <c r="I80" s="14">
        <v>3.7</v>
      </c>
      <c r="J80" s="70" t="s">
        <v>37</v>
      </c>
      <c r="K80" s="70">
        <v>10000</v>
      </c>
      <c r="L80" s="70">
        <v>15000</v>
      </c>
      <c r="M80" s="46" t="s">
        <v>613</v>
      </c>
      <c r="N80" s="46" t="s">
        <v>614</v>
      </c>
      <c r="O80" s="12" t="s">
        <v>615</v>
      </c>
      <c r="P80" s="13" t="s">
        <v>31</v>
      </c>
    </row>
    <row r="81" s="77" customFormat="1" ht="40" customHeight="1" spans="1:16">
      <c r="A81" s="14" t="s">
        <v>563</v>
      </c>
      <c r="B81" s="14">
        <v>79</v>
      </c>
      <c r="C81" s="14" t="str">
        <f>_xlfn.DISPIMG("ID_ED073BEACC4B4289BE7B1955B90F4F9B",1)</f>
        <v>=DISPIMG("ID_ED073BEACC4B4289BE7B1955B90F4F9B",1)</v>
      </c>
      <c r="D81" s="13" t="s">
        <v>616</v>
      </c>
      <c r="E81" s="13">
        <v>979163054</v>
      </c>
      <c r="F81" s="17" t="s">
        <v>617</v>
      </c>
      <c r="G81" s="80" t="s">
        <v>618</v>
      </c>
      <c r="H81" s="141" t="s">
        <v>619</v>
      </c>
      <c r="I81" s="14">
        <v>175.9</v>
      </c>
      <c r="J81" s="70">
        <v>200000</v>
      </c>
      <c r="K81" s="70">
        <v>250000</v>
      </c>
      <c r="L81" s="70">
        <v>300000</v>
      </c>
      <c r="M81" s="46" t="s">
        <v>620</v>
      </c>
      <c r="N81" s="46" t="s">
        <v>621</v>
      </c>
      <c r="O81" s="12" t="s">
        <v>622</v>
      </c>
      <c r="P81" s="13" t="s">
        <v>537</v>
      </c>
    </row>
    <row r="82" s="77" customFormat="1" ht="40" customHeight="1" spans="1:16">
      <c r="A82" s="14" t="s">
        <v>563</v>
      </c>
      <c r="B82" s="14">
        <v>80</v>
      </c>
      <c r="C82" s="14" t="str">
        <f>_xlfn.DISPIMG("ID_F6D59909EC8E4705B1B025EE17EC6939",1)</f>
        <v>=DISPIMG("ID_F6D59909EC8E4705B1B025EE17EC6939",1)</v>
      </c>
      <c r="D82" s="13" t="s">
        <v>623</v>
      </c>
      <c r="E82" s="13" t="s">
        <v>624</v>
      </c>
      <c r="F82" s="13" t="s">
        <v>617</v>
      </c>
      <c r="G82" s="80" t="s">
        <v>625</v>
      </c>
      <c r="H82" s="141" t="s">
        <v>626</v>
      </c>
      <c r="I82" s="14">
        <v>89.2</v>
      </c>
      <c r="J82" s="70">
        <v>50000</v>
      </c>
      <c r="K82" s="70">
        <v>80000</v>
      </c>
      <c r="L82" s="70">
        <v>120000</v>
      </c>
      <c r="M82" s="46" t="s">
        <v>627</v>
      </c>
      <c r="N82" s="46" t="s">
        <v>621</v>
      </c>
      <c r="O82" s="12" t="s">
        <v>37</v>
      </c>
      <c r="P82" s="13" t="s">
        <v>537</v>
      </c>
    </row>
    <row r="83" s="77" customFormat="1" ht="40" customHeight="1" spans="1:16">
      <c r="A83" s="14" t="s">
        <v>563</v>
      </c>
      <c r="B83" s="14">
        <v>81</v>
      </c>
      <c r="C83" t="str">
        <f>_xlfn.DISPIMG("ID_2018B5BF1A964A2B83EF7207B309C4BF",1)</f>
        <v>=DISPIMG("ID_2018B5BF1A964A2B83EF7207B309C4BF",1)</v>
      </c>
      <c r="D83" s="13" t="s">
        <v>628</v>
      </c>
      <c r="E83" s="13" t="s">
        <v>629</v>
      </c>
      <c r="F83" s="17" t="s">
        <v>108</v>
      </c>
      <c r="G83" s="80" t="s">
        <v>630</v>
      </c>
      <c r="H83" s="14" t="s">
        <v>631</v>
      </c>
      <c r="I83" s="14">
        <v>45.5</v>
      </c>
      <c r="J83" s="70">
        <v>30000</v>
      </c>
      <c r="K83" s="70">
        <v>30000</v>
      </c>
      <c r="L83" s="70">
        <v>40000</v>
      </c>
      <c r="M83" s="46" t="s">
        <v>632</v>
      </c>
      <c r="N83" s="46" t="s">
        <v>606</v>
      </c>
      <c r="O83" s="12" t="s">
        <v>633</v>
      </c>
      <c r="P83" s="13" t="s">
        <v>31</v>
      </c>
    </row>
    <row r="84" s="77" customFormat="1" ht="40" customHeight="1" spans="1:16">
      <c r="A84" s="14" t="s">
        <v>634</v>
      </c>
      <c r="B84" s="14">
        <v>82</v>
      </c>
      <c r="C84" s="14" t="str">
        <f>_xlfn.DISPIMG("ID_12E16E372ABA46788EC8ADC2BD3140A1",1)</f>
        <v>=DISPIMG("ID_12E16E372ABA46788EC8ADC2BD3140A1",1)</v>
      </c>
      <c r="D84" s="13" t="s">
        <v>635</v>
      </c>
      <c r="E84" s="13">
        <v>76006290733</v>
      </c>
      <c r="F84" s="14" t="s">
        <v>636</v>
      </c>
      <c r="G84" s="80" t="s">
        <v>637</v>
      </c>
      <c r="H84" s="141" t="s">
        <v>638</v>
      </c>
      <c r="I84" s="14">
        <v>60.1</v>
      </c>
      <c r="J84" s="70">
        <v>18000</v>
      </c>
      <c r="K84" s="70">
        <v>20000</v>
      </c>
      <c r="L84" s="70">
        <v>30000</v>
      </c>
      <c r="M84" s="46" t="s">
        <v>639</v>
      </c>
      <c r="N84" s="46" t="s">
        <v>640</v>
      </c>
      <c r="O84" s="12" t="s">
        <v>641</v>
      </c>
      <c r="P84" s="13" t="s">
        <v>642</v>
      </c>
    </row>
    <row r="85" s="77" customFormat="1" ht="40" customHeight="1" spans="1:16">
      <c r="A85" s="14" t="s">
        <v>643</v>
      </c>
      <c r="B85" s="14">
        <v>83</v>
      </c>
      <c r="C85" t="str">
        <f>_xlfn.DISPIMG("ID_63633A2860AD4799AD66EE5BBB15EBBA",1)</f>
        <v>=DISPIMG("ID_63633A2860AD4799AD66EE5BBB15EBBA",1)</v>
      </c>
      <c r="D85" s="13" t="s">
        <v>644</v>
      </c>
      <c r="E85" s="13" t="s">
        <v>645</v>
      </c>
      <c r="F85" s="17" t="s">
        <v>646</v>
      </c>
      <c r="G85" s="80" t="s">
        <v>647</v>
      </c>
      <c r="H85" s="14" t="s">
        <v>648</v>
      </c>
      <c r="I85" s="14">
        <v>300</v>
      </c>
      <c r="J85" s="70">
        <v>42000</v>
      </c>
      <c r="K85" s="70">
        <v>48000</v>
      </c>
      <c r="L85" s="70">
        <v>63000</v>
      </c>
      <c r="M85" s="46" t="s">
        <v>649</v>
      </c>
      <c r="N85" s="46" t="s">
        <v>650</v>
      </c>
      <c r="O85" s="12" t="s">
        <v>651</v>
      </c>
      <c r="P85" s="13" t="s">
        <v>31</v>
      </c>
    </row>
    <row r="86" s="77" customFormat="1" ht="40" customHeight="1" spans="1:16">
      <c r="A86" s="14" t="s">
        <v>643</v>
      </c>
      <c r="B86" s="14">
        <v>84</v>
      </c>
      <c r="C86" s="14" t="str">
        <f>_xlfn.DISPIMG("ID_828C5A95391C4F088361F5927EE1042B",1)</f>
        <v>=DISPIMG("ID_828C5A95391C4F088361F5927EE1042B",1)</v>
      </c>
      <c r="D86" s="13" t="s">
        <v>652</v>
      </c>
      <c r="E86" s="13" t="s">
        <v>653</v>
      </c>
      <c r="F86" s="13" t="s">
        <v>654</v>
      </c>
      <c r="G86" s="80" t="s">
        <v>655</v>
      </c>
      <c r="H86" s="141" t="s">
        <v>656</v>
      </c>
      <c r="I86" s="14">
        <v>133</v>
      </c>
      <c r="J86" s="70">
        <v>8000</v>
      </c>
      <c r="K86" s="70">
        <v>10000</v>
      </c>
      <c r="L86" s="70">
        <v>13000</v>
      </c>
      <c r="M86" s="46" t="s">
        <v>657</v>
      </c>
      <c r="N86" s="46" t="s">
        <v>658</v>
      </c>
      <c r="O86" s="12" t="s">
        <v>659</v>
      </c>
      <c r="P86" s="13" t="s">
        <v>31</v>
      </c>
    </row>
    <row r="87" s="77" customFormat="1" ht="40" customHeight="1" spans="1:16">
      <c r="A87" s="14" t="s">
        <v>643</v>
      </c>
      <c r="B87" s="14">
        <v>85</v>
      </c>
      <c r="C87" s="14" t="str">
        <f>_xlfn.DISPIMG("ID_D8999301ECE74ADC88F016B6B888ED40",1)</f>
        <v>=DISPIMG("ID_D8999301ECE74ADC88F016B6B888ED40",1)</v>
      </c>
      <c r="D87" s="13" t="s">
        <v>660</v>
      </c>
      <c r="E87" s="13" t="s">
        <v>661</v>
      </c>
      <c r="F87" s="17" t="s">
        <v>654</v>
      </c>
      <c r="G87" s="80" t="s">
        <v>662</v>
      </c>
      <c r="H87" s="14" t="s">
        <v>663</v>
      </c>
      <c r="I87" s="14">
        <v>198.8</v>
      </c>
      <c r="J87" s="70">
        <v>15000</v>
      </c>
      <c r="K87" s="70">
        <v>20000</v>
      </c>
      <c r="L87" s="70">
        <v>26000</v>
      </c>
      <c r="M87" s="46" t="s">
        <v>664</v>
      </c>
      <c r="N87" s="46" t="s">
        <v>665</v>
      </c>
      <c r="O87" s="12" t="s">
        <v>666</v>
      </c>
      <c r="P87" s="13" t="s">
        <v>667</v>
      </c>
    </row>
    <row r="88" s="77" customFormat="1" ht="40" customHeight="1" spans="1:16">
      <c r="A88" s="14" t="s">
        <v>643</v>
      </c>
      <c r="B88" s="14">
        <v>86</v>
      </c>
      <c r="C88" s="14" t="str">
        <f>_xlfn.DISPIMG("ID_BFD3B791873840F7A6BD274172DDF735",1)</f>
        <v>=DISPIMG("ID_BFD3B791873840F7A6BD274172DDF735",1)</v>
      </c>
      <c r="D88" s="13" t="s">
        <v>668</v>
      </c>
      <c r="E88" s="13" t="s">
        <v>669</v>
      </c>
      <c r="F88" s="13" t="s">
        <v>643</v>
      </c>
      <c r="G88" s="80" t="s">
        <v>670</v>
      </c>
      <c r="H88" s="14" t="s">
        <v>671</v>
      </c>
      <c r="I88" s="14">
        <v>187.2</v>
      </c>
      <c r="J88" s="70">
        <v>10000</v>
      </c>
      <c r="K88" s="70">
        <v>18000</v>
      </c>
      <c r="L88" s="70">
        <v>28000</v>
      </c>
      <c r="M88" s="46" t="s">
        <v>672</v>
      </c>
      <c r="N88" s="46" t="s">
        <v>673</v>
      </c>
      <c r="O88" s="12" t="s">
        <v>674</v>
      </c>
      <c r="P88" s="13" t="s">
        <v>31</v>
      </c>
    </row>
    <row r="89" s="77" customFormat="1" ht="40" customHeight="1" spans="1:16">
      <c r="A89" s="14" t="s">
        <v>643</v>
      </c>
      <c r="B89" s="14">
        <v>87</v>
      </c>
      <c r="C89" t="str">
        <f>_xlfn.DISPIMG("ID_E506E6B6D1784C10920AAA7A54C0F36F",1)</f>
        <v>=DISPIMG("ID_E506E6B6D1784C10920AAA7A54C0F36F",1)</v>
      </c>
      <c r="D89" s="13" t="s">
        <v>675</v>
      </c>
      <c r="E89" s="13" t="s">
        <v>676</v>
      </c>
      <c r="F89" s="17" t="s">
        <v>654</v>
      </c>
      <c r="G89" s="80" t="s">
        <v>677</v>
      </c>
      <c r="H89" s="14" t="s">
        <v>678</v>
      </c>
      <c r="I89" s="14">
        <v>214.6</v>
      </c>
      <c r="J89" s="70">
        <v>24000</v>
      </c>
      <c r="K89" s="70">
        <v>28000</v>
      </c>
      <c r="L89" s="70">
        <v>32000</v>
      </c>
      <c r="M89" s="46" t="s">
        <v>679</v>
      </c>
      <c r="N89" s="46" t="s">
        <v>680</v>
      </c>
      <c r="O89" s="12" t="s">
        <v>681</v>
      </c>
      <c r="P89" s="13" t="s">
        <v>31</v>
      </c>
    </row>
    <row r="90" s="77" customFormat="1" ht="40" customHeight="1" spans="1:16">
      <c r="A90" s="14" t="s">
        <v>643</v>
      </c>
      <c r="B90" s="14">
        <v>88</v>
      </c>
      <c r="C90" s="14" t="str">
        <f>_xlfn.DISPIMG("ID_6B6583973CE844BDB3AB41AFA4B1C82E",1)</f>
        <v>=DISPIMG("ID_6B6583973CE844BDB3AB41AFA4B1C82E",1)</v>
      </c>
      <c r="D90" s="13" t="s">
        <v>682</v>
      </c>
      <c r="E90" s="13">
        <v>32909938645</v>
      </c>
      <c r="F90" s="13" t="s">
        <v>643</v>
      </c>
      <c r="G90" s="80" t="s">
        <v>683</v>
      </c>
      <c r="H90" s="14" t="s">
        <v>684</v>
      </c>
      <c r="I90" s="14">
        <v>115.2</v>
      </c>
      <c r="J90" s="70">
        <v>12000</v>
      </c>
      <c r="K90" s="70">
        <v>18000</v>
      </c>
      <c r="L90" s="70">
        <v>26000</v>
      </c>
      <c r="M90" s="46" t="s">
        <v>685</v>
      </c>
      <c r="N90" s="46" t="s">
        <v>686</v>
      </c>
      <c r="O90" s="12" t="s">
        <v>687</v>
      </c>
      <c r="P90" s="13" t="s">
        <v>31</v>
      </c>
    </row>
    <row r="91" s="77" customFormat="1" ht="40" customHeight="1" spans="1:16">
      <c r="A91" s="14" t="s">
        <v>643</v>
      </c>
      <c r="B91" s="14">
        <v>89</v>
      </c>
      <c r="C91" s="14" t="str">
        <f>_xlfn.DISPIMG("ID_1E3496E9C6C14248A4AB0CED55EB7B22",1)</f>
        <v>=DISPIMG("ID_1E3496E9C6C14248A4AB0CED55EB7B22",1)</v>
      </c>
      <c r="D91" s="13" t="s">
        <v>688</v>
      </c>
      <c r="E91" s="13" t="s">
        <v>689</v>
      </c>
      <c r="F91" s="17" t="s">
        <v>643</v>
      </c>
      <c r="G91" s="80" t="s">
        <v>690</v>
      </c>
      <c r="H91" s="14" t="s">
        <v>691</v>
      </c>
      <c r="I91" s="14">
        <v>35.7</v>
      </c>
      <c r="J91" s="70">
        <v>6000</v>
      </c>
      <c r="K91" s="70">
        <v>8000</v>
      </c>
      <c r="L91" s="70">
        <v>9500</v>
      </c>
      <c r="M91" s="46" t="s">
        <v>692</v>
      </c>
      <c r="N91" s="46" t="s">
        <v>693</v>
      </c>
      <c r="O91" s="12" t="s">
        <v>694</v>
      </c>
      <c r="P91" s="13" t="s">
        <v>31</v>
      </c>
    </row>
    <row r="92" s="77" customFormat="1" ht="40" customHeight="1" spans="1:16">
      <c r="A92" s="14" t="s">
        <v>643</v>
      </c>
      <c r="B92" s="14">
        <v>90</v>
      </c>
      <c r="C92" s="14" t="str">
        <f>_xlfn.DISPIMG("ID_1DD451BE884443BD89AF331DE5850639",1)</f>
        <v>=DISPIMG("ID_1DD451BE884443BD89AF331DE5850639",1)</v>
      </c>
      <c r="D92" s="13" t="s">
        <v>695</v>
      </c>
      <c r="E92" s="13" t="s">
        <v>696</v>
      </c>
      <c r="F92" s="13" t="s">
        <v>643</v>
      </c>
      <c r="G92" s="80" t="s">
        <v>697</v>
      </c>
      <c r="H92" s="14" t="s">
        <v>698</v>
      </c>
      <c r="I92" s="14">
        <v>241.1</v>
      </c>
      <c r="J92" s="70">
        <v>20000</v>
      </c>
      <c r="K92" s="70">
        <v>28000</v>
      </c>
      <c r="L92" s="70">
        <v>38000</v>
      </c>
      <c r="M92" s="46" t="s">
        <v>699</v>
      </c>
      <c r="N92" s="46" t="s">
        <v>700</v>
      </c>
      <c r="O92" s="12" t="s">
        <v>701</v>
      </c>
      <c r="P92" s="13" t="s">
        <v>31</v>
      </c>
    </row>
    <row r="93" s="77" customFormat="1" ht="40" customHeight="1" spans="1:16">
      <c r="A93" s="14" t="s">
        <v>643</v>
      </c>
      <c r="B93" s="14">
        <v>91</v>
      </c>
      <c r="C93" s="14" t="str">
        <f>_xlfn.DISPIMG("ID_AE0FADB7180045B4A3DFEFA8B30AE612",1)</f>
        <v>=DISPIMG("ID_AE0FADB7180045B4A3DFEFA8B30AE612",1)</v>
      </c>
      <c r="D93" s="13" t="s">
        <v>702</v>
      </c>
      <c r="E93" s="13">
        <v>4538698</v>
      </c>
      <c r="F93" s="13" t="s">
        <v>703</v>
      </c>
      <c r="G93" s="80" t="s">
        <v>704</v>
      </c>
      <c r="H93" s="14" t="s">
        <v>705</v>
      </c>
      <c r="I93" s="14">
        <v>345.3</v>
      </c>
      <c r="J93" s="70">
        <v>40000</v>
      </c>
      <c r="K93" s="70">
        <v>55000</v>
      </c>
      <c r="L93" s="70">
        <v>65000</v>
      </c>
      <c r="M93" s="46" t="s">
        <v>706</v>
      </c>
      <c r="N93" s="46" t="s">
        <v>686</v>
      </c>
      <c r="O93" s="12" t="s">
        <v>707</v>
      </c>
      <c r="P93" s="13" t="s">
        <v>31</v>
      </c>
    </row>
    <row r="94" s="77" customFormat="1" ht="40" customHeight="1" spans="1:16">
      <c r="A94" s="48" t="s">
        <v>708</v>
      </c>
      <c r="B94" s="48">
        <v>92</v>
      </c>
      <c r="C94" s="99" t="str">
        <f>_xlfn.DISPIMG("ID_C579FBF1F1954C00B0482FEC9D54DF92",1)</f>
        <v>=DISPIMG("ID_C579FBF1F1954C00B0482FEC9D54DF92",1)</v>
      </c>
      <c r="D94" s="19" t="s">
        <v>709</v>
      </c>
      <c r="E94" s="19" t="s">
        <v>710</v>
      </c>
      <c r="F94" s="19" t="s">
        <v>711</v>
      </c>
      <c r="G94" s="83" t="s">
        <v>712</v>
      </c>
      <c r="H94" s="142" t="s">
        <v>713</v>
      </c>
      <c r="I94" s="48">
        <v>55.5</v>
      </c>
      <c r="J94" s="76">
        <v>8000</v>
      </c>
      <c r="K94" s="76">
        <v>10000</v>
      </c>
      <c r="L94" s="76">
        <v>13000</v>
      </c>
      <c r="M94" s="74" t="s">
        <v>714</v>
      </c>
      <c r="N94" s="20" t="s">
        <v>686</v>
      </c>
      <c r="O94" s="20" t="s">
        <v>715</v>
      </c>
      <c r="P94" s="19" t="s">
        <v>31</v>
      </c>
    </row>
  </sheetData>
  <autoFilter xmlns:etc="http://www.wps.cn/officeDocument/2017/etCustomData" ref="A2:P94" etc:filterBottomFollowUsedRange="0">
    <extLst/>
  </autoFilter>
  <mergeCells count="1">
    <mergeCell ref="A1:P1"/>
  </mergeCells>
  <hyperlinks>
    <hyperlink ref="G93" r:id="rId2" display="https://v.douyin.com/ee1Ud3N/" tooltip="https://v.douyin.com/ee1Ud3N/"/>
    <hyperlink ref="G15" r:id="rId3" display="https://v.douyin.com/EngtHX/"/>
    <hyperlink ref="G71" r:id="rId4" display="https://v.douyin.com/JGoHUQ1/"/>
    <hyperlink ref="G30" r:id="rId5" display="https://v.douyin.com/En7hpe/"/>
    <hyperlink ref="G16" r:id="rId6" display="https://v.douyin.com/JCK38Tm/"/>
    <hyperlink ref="G23" r:id="rId7" display="https://v.douyin.com/eCcKy1K/"/>
    <hyperlink ref="G5" r:id="rId8" display="https://v.douyin.com/8bbdWJN/"/>
    <hyperlink ref="G69" r:id="rId9" display="https://v.douyin.com/N9wSKAr/" tooltip="https://v.douyin.com/N9wSKAr/"/>
    <hyperlink ref="G85" r:id="rId10" display="https://v.douyin.com/qAah9R/"/>
    <hyperlink ref="G66" r:id="rId11" display="https://v.douyin.com/evchkkA/"/>
    <hyperlink ref="G76" r:id="rId12" display="https://v.douyin.com/En7thx/"/>
    <hyperlink ref="G31" r:id="rId13" display="https://v.douyin.com/RLPXyXk/"/>
    <hyperlink ref="G44" r:id="rId14" display="https://v.douyin.com/YSFB7Vh/"/>
    <hyperlink ref="G39" r:id="rId15" display="https://v.douyin.com/jw6LBUB/"/>
    <hyperlink ref="G92" r:id="rId16" display="https://v.douyin.com/rVAPr2p/"/>
    <hyperlink ref="G47" r:id="rId17" display="https://v.douyin.com/hQeDxNC/"/>
    <hyperlink ref="G83" r:id="rId18" display="https://v.douyin.com/N7vAXXo/"/>
    <hyperlink ref="G79" r:id="rId19" display="https://v.douyin.com/YFDupKa/"/>
    <hyperlink ref="G43" r:id="rId20" display="https://v.douyin.com/BNvsvjV/"/>
    <hyperlink ref="G25" r:id="rId21" display="https://v.douyin.com/BcRnESq/"/>
    <hyperlink ref="G72" r:id="rId22" display="https://v.douyin.com/AvYkCxx/"/>
    <hyperlink ref="G21" r:id="rId23" display="https://v.douyin.com/jcNeW61/" tooltip="https://v.douyin.com/jcNeW61/"/>
    <hyperlink ref="G48" r:id="rId24" display="https://v.douyin.com/U7hrxCa/"/>
    <hyperlink ref="G3" r:id="rId25" display="https://v.douyin.com/N59HuqG/"/>
    <hyperlink ref="G78" r:id="rId26" display="https://v.douyin.com/ieJEk27r/"/>
    <hyperlink ref="G46" r:id="rId27" display="https://v.douyin.com/idVsSMmU/"/>
    <hyperlink ref="G49" r:id="rId28" display="https://v.douyin.com/iRjb6jSc/"/>
    <hyperlink ref="G74" r:id="rId29" display="https://v.douyin.com/iLb8hLmv/"/>
    <hyperlink ref="G26" r:id="rId30" display="https://v.douyin.com/iLnrNjSN/"/>
    <hyperlink ref="G32" r:id="rId31" display="https://v.douyin.com/eC3yEYf/"/>
    <hyperlink ref="G33" r:id="rId32" display="https://v.douyin.com/8Y1YhAe/"/>
    <hyperlink ref="G19" r:id="rId33" display="https://v.douyin.com/FSgqeNj/"/>
    <hyperlink ref="G67" r:id="rId34" display="https://v.douyin.com/ijjdY42F/"/>
    <hyperlink ref="G89" r:id="rId35" display="https://v.douyin.com/iY85x94D/"/>
    <hyperlink ref="G90" r:id="rId36" display="https://v.douyin.com/i2H5qaFs/"/>
    <hyperlink ref="G54" r:id="rId37" display="https://v.douyin.com/i6jrprmo/ 5@2.com" tooltip="https://v.douyin.com/i6jrprmo/ 5@2.com"/>
    <hyperlink ref="G40" r:id="rId38" display="https://v.douyin.com/ik1j1xge/ 9@3.com"/>
    <hyperlink ref="G50" r:id="rId39" display="https://v.douyin.com/ihY3Bnto/ 3@1.com"/>
    <hyperlink ref="G77" r:id="rId40" display="https://v.douyin.com/ihLfY4my/ 1@8.com"/>
    <hyperlink ref="G34" r:id="rId41" display="https://v.douyin.com/ikHJhdsd/ 5@0.com"/>
    <hyperlink ref="G87" r:id="rId42" display="https://v.douyin.com/24q2eQN/"/>
    <hyperlink ref="G53" r:id="rId43" display="https://v.douyin.com/iDDaWpJE/ 8@1.com :1pm" tooltip="https://v.douyin.com/iDDaWpJE/ 8@1.com :1pm"/>
    <hyperlink ref="G41" r:id="rId44" display="https://v.douyin.com/iDDUXSLj/ 9@1.com :2pm"/>
    <hyperlink ref="G88" r:id="rId45" display="https://v.douyin.com/iUU8cHHq/"/>
    <hyperlink ref="G24" r:id="rId46" display="https://v.douyin.com/RNPgvkV/" tooltip="https://v.douyin.com/RNPgvkV/"/>
    <hyperlink ref="G91" r:id="rId47" display="https://v.douyin.com/iYBa8VBc/"/>
    <hyperlink ref="G51" r:id="rId48" display="https://v.douyin.com/iDDrdfwC/ 9@0.com"/>
    <hyperlink ref="G14" r:id="rId49" display="https://v.douyin.com/dHJh1Q1/"/>
    <hyperlink ref="G13" r:id="rId50" display="https://v.douyin.com/rXkgpu2/"/>
    <hyperlink ref="G55" r:id="rId51" display="https://v.douyin.com/l48-W0BWH2c/" tooltip="https://v.douyin.com/l48-W0BWH2c/"/>
    <hyperlink ref="G45" r:id="rId52" display="https://v.douyin.com/_lMUnKhZ_vE/"/>
    <hyperlink ref="G62" r:id="rId53" display="https://v.douyin.com/i5boShFY/"/>
    <hyperlink ref="G65" r:id="rId54" display="https://v.douyin.com/iSSP2279/ 2@2.com"/>
    <hyperlink ref="G58" r:id="rId55" display="https://v.douyin.com/ieJE8VSW/"/>
    <hyperlink ref="G57" r:id="rId56" display="https://v.douyin.com/iJPnXVxk/"/>
    <hyperlink ref="G56" r:id="rId57" display="https://v.douyin.com/iJPnedXN/"/>
    <hyperlink ref="G73" r:id="rId58" display="https://v.douyin.com/iLnMvpHr/"/>
    <hyperlink ref="M87" r:id="rId59" display="https://www.xingtu.cn/ad/creator/author-homepage/douyin-video/6984651683640901662?market_track_id=L7P4GANMST0846PF62J0&amp;search_session_id=7506419875221504011&amp;video_type=2&amp;_route_from=from_page%3DMarket%26search_session_id%3D7506419875221504011%26is_for_order%3D1%26market_track_id%3DL7P4GANMST0846PF62J0%26platform_source%3D1%26key%3D%25E9%25B9%25BF%25E5%2584%25BFer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ooltip="https://www.xingtu.cn/ad/creator/author-homepage/douyin-video/6984651683640901662?market_track_id=L7P4GANMST0846PF62J0&amp;search_session_id=7506419875221504011&amp;video_type=2&amp;_route_from=from_page%3DMarket%26search_session_id%3D7506419875221504011%26is_for_ord"/>
    <hyperlink ref="M3" r:id="rId60" display="https://www.xingtu.cn/ad/creator/author-homepage/douyin-video/7078614603908317197?market_track_id=1YSRQNKR4S0KIKU5Y91R&amp;search_session_id=7506416249376358439&amp;video_type=2&amp;_route_from=from_page%3DMarket%26search_session_id%3D7506416249376358439%26is_for_order%3D1%26market_track_id%3D1YSRQNKR4S0KIKU5Y91R%26platform_source%3D1%26key%3D%25E6%259C%25B1%25E9%2593%2581%25E9%259B%258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ooltip="https://www.xingtu.cn/ad/creator/author-homepage/douyin-video/7078614603908317197?market_track_id=1YSRQNKR4S0KIKU5Y91R&amp;search_session_id=7506416249376358439&amp;video_type=2&amp;_route_from=from_page%3DMarket%26search_session_id%3D7506416249376358439%26is_for_ord"/>
    <hyperlink ref="M15" r:id="rId61" display="https://www.xingtu.cn/ad/creator/author-homepage/douyin-video/6701875533669466123?market_track_id=Y0AJ09JJPQMI0X9YE9AH&amp;search_session_id=7506416770640199721&amp;video_type=2&amp;_route_from=from_page%3DMarket%26search_session_id%3D7506416770640199721%26is_for_order%3D1%26market_track_id%3DY0AJ09JJPQMI0X9YE9AH%26platform_source%3D1%26key%3D%25E5%25BD%25A6%25E5%2584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16" r:id="rId62" display="https://www.xingtu.cn/ad/creator/author-homepage/douyin-video/6901242939247181837?market_track_id=3NJRXSI18EDC89GFPWSA&amp;search_session_id=7506417328482517003&amp;video_type=2&amp;_route_from=from_page%3DMarket%26search_session_id%3D7506417328482517003%26is_for_order%3D1%26market_track_id%3D3NJRXSI18EDC89GFPWSA%26platform_source%3D1%26key%3D%25E5%258A%25A0%25E8%258F%25B2%25E8%258F%25A1z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19" r:id="rId63" display="https://www.xingtu.cn/ad/creator/author-homepage/douyin-video/7088976987129118750?market_track_id=PKJYMCMSCNCDLLT2NLC8&amp;search_session_id=7506417544229322771&amp;video_type=2&amp;_route_from=from_page%3DMarket%26search_session_id%3D7506417544229322771%26is_for_order%3D1%26market_track_id%3DPKJYMCMSCNCDLLT2NLC8%26platform_source%3D1%26key%3D%25E6%2597%25A0%25E7%25B3%2596%25E5%25A5%25B6%25E8%258C%25B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21" r:id="rId64" display="https://www.xingtu.cn/ad/creator/author-homepage/douyin-video/6969058840033624100?market_track_id=HO4R075KN87AMKT91EZI&amp;search_session_id=7506417746180341771&amp;video_type=2&amp;_route_from=from_page%3DMarket%26search_session_id%3D7506417746180341771%26is_for_order%3D1%26market_track_id%3DHO4R075KN87AMKT91EZI%26platform_source%3D1%26key%3D%25E5%2591%25A8%25E4%25B8%2589%25E6%258B%25BE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23" r:id="rId65" display="https://www.xingtu.cn/ad/creator/author-homepage/douyin-video/6972449205344272397?market_track_id=12F1X1FVTARAS8ZLYBSV&amp;search_session_id=7506417675443978303&amp;video_type=2&amp;_route_from=from_page%3DMarket%26search_session_id%3D7506417675443978303%26is_for_order%3D1%26market_track_id%3D12F1X1FVTARAS8ZLYBSV%26platform_source%3D1%26key%3D%25E5%25A4%25A7%25E9%25BB%2584h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69" r:id="rId66" display="https://www.xingtu.cn/ad/creator/author-homepage/douyin-video/6740393506990194696?market_track_id=DRKK9SM8L3131BHUIM88&amp;search_session_id=7506417872022700043&amp;video_type=2&amp;_route_from=from_page%3DMarket%26search_session_id%3D7506417872022700043%26is_for_order%3D1%26market_track_id%3DDRKK9SM8L3131BHUIM88%26platform_source%3D1%26key%3D%25E8%2583%2596%25E5%2598%259F%25E5%2598%259F%25E7%259A%2584%25E5%2598%259F%25E5%2598%259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25" r:id="rId67" display="https://www.xingtu.cn/ad/creator/author-homepage/douyin-video/6862212139365433351?market_track_id=JXOUKGOXRY4JAFGRHUQG&amp;search_session_id=7506418242886713356&amp;video_type=2&amp;_route_from=from_page%3DMarket%26search_session_id%3D7506418242886713356%26is_for_order%3D1%26market_track_id%3DJXOUKGOXRY4JAFGRHUQG%26platform_source%3D1%26key%3D%25E9%259D%2596%25E9%259B%2585%25E6%25AC%25A7%25E5%25B7%25B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30" r:id="rId68" display="https://www.xingtu.cn/ad/creator/author-homepage/douyin-video/6810323760353116173?market_track_id=IA07VR1GJP47ACCZYL53&amp;search_session_id=7506418842764410892&amp;video_type=2&amp;_route_from=from_page%3DMarket%26search_session_id%3D7506418842764410892%26is_for_order%3D1%26market_track_id%3DIA07VR1GJP47ACCZYL53%26platform_source%3D1%26key%3D%25E6%259D%258E%25E4%25BA%258C%25E7%258B%2597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31" r:id="rId69" display="https://www.xingtu.cn/ad/creator/author-homepage/douyin-video/6949818439837941797?market_track_id=9OPR4JK5A7HVRUI77UJN&amp;search_session_id=7506418791321731126&amp;video_type=2&amp;_route_from=from_page%3DMarket%26search_session_id%3D7506418791321731126%26is_for_order%3D1%26market_track_id%3D9OPR4JK5A7HVRUI77UJN%26platform_source%3D1%26key%3D%25E6%259E%2581%25E9%2580%259F%25E9%25A9%25AC%25E5%258A%259Bpart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32" r:id="rId70" display="https://www.xingtu.cn/ad/creator/author-homepage/douyin-video/6629127176400666631?market_track_id=N70MFCTDKM9P7OANQPMW&amp;search_session_id=7506419022990000191&amp;video_type=2&amp;_route_from=from_page%3DMarket%26search_session_id%3D7506419022990000191%26is_for_order%3D1%26market_track_id%3DN70MFCTDKM9P7OANQPMW%26platform_source%3D1%26key%3D%25E5%25A4%258F77%25F0%259F%259F%25A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33" r:id="rId71" display="https://www.xingtu.cn/ad/creator/author-homepage/douyin-video/6629725045386117128?market_track_id=SUU99W0ZLQ0TMB899JER&amp;search_session_id=7506419291269644299&amp;video_type=2&amp;_route_from=from_page%3DMarket%26search_session_id%3D7506419291269644299%26is_for_order%3D1%26market_track_id%3DSUU99W0ZLQ0TMB899JER%26platform_source%3D1%26key%3D%25E4%25B8%2581%25E5%2595%258A%25E5%258F%25AE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34" r:id="rId72" display="https://www.xingtu.cn/ad/creator/author-homepage/douyin-video/6855307372995280896?market_track_id=0U7XA97WQ7FAZ0HB1OQJ&amp;search_session_id=7506419289869107212&amp;video_type=2&amp;_route_from=from_page%3DMarket%26search_session_id%3D7506419289869107212%26is_for_order%3D1%26market_track_id%3D0U7XA97WQ7FAZ0HB1OQJ%26platform_source%3D1%26key%3D%25E8%2592%258B%25E4%25B8%2580%25E4%25BA%25BF%25F0%259F%259A%2597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39" r:id="rId73" display="https://www.xingtu.cn/ad/creator/author-homepage/douyin-video/6783864693632008200?market_track_id=DX2XFJA2VHND2WDXVECP&amp;search_session_id=7506418399556894774&amp;video_type=2&amp;_route_from=from_page%3DMarket%26search_session_id%3D7506418399556894774%26is_for_order%3D1%26market_track_id%3DDX2XFJA2VHND2WDXVECP%26platform_source%3D1%26key%3DCn%2B%25E8%2584%25B8%25E6%2589%258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0" r:id="rId74" display="https://www.xingtu.cn/ad/creator/author-homepage/douyin-video/6910389796934254599?market_track_id=ZAKP6TWX3Z0B093LXPGP&amp;search_session_id=7506415352033706038&amp;video_type=2&amp;_route_from=from_page%3DMarket%26search_session_id%3D7506415352033706038%26is_for_order%3D1%26market_track_id%3DZAKP6TWX3Z0B093LXPGP%26platform_source%3D1%26key%3D%25E9%25B9%25BF%25E9%2587%258C%25E7%259C%259F%25E8%258C%2597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"/>
    <hyperlink ref="M41" r:id="rId75" display="https://www.xingtu.cn/ad/creator/author-homepage/douyin-video/7260488513212710970?market_track_id=3V43JEXVIF8XB9KJH909&amp;search_session_id=7506416010629988393&amp;video_type=2&amp;_route_from=from_page%3DMarket%26search_session_id%3D7506416010629988393%26is_for_order%3D1%26market_track_id%3D3V43JEXVIF8XB9KJH909%26platform_source%3D1%26key%3D%25E5%25B0%258F%25E5%25B9%25B4Nian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3" r:id="rId76" display="https://www.xingtu.cn/ad/creator/author-homepage/douyin-video/6906468704179978253?market_track_id=PF8ZCBKZ0WM963G1RPPE&amp;search_session_id=7506418652669968420&amp;video_type=2&amp;_route_from=from_page%3DMarket%26search_session_id%3D7506418652669968420%26is_for_order%3D1%26market_track_id%3DPF8ZCBKZ0WM963G1RPPE%26platform_source%3D1%26key%3D%25E8%2581%25AA%25E4%25BB%259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4" r:id="rId77" display="https://www.xingtu.cn/ad/creator/author-homepage/douyin-video/6846195326383030286?market_track_id=FOAXG3JNKY28QCQJUMNJ&amp;search_session_id=7506419512900763660&amp;video_type=2&amp;_route_from=from_page%3DMarket%26search_session_id%3D7506419512900763660%26is_for_order%3D1%26market_track_id%3DFOAXG3JNKY28QCQJUMNJ%26platform_source%3D1%26key%3D%25E8%25BF%259E%25E8%259C%259C.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66" r:id="rId78" display="https://www.xingtu.cn/ad/creator/author-homepage/douyin-video/6678504237074219021?market_track_id=D13CLSKP8FWFDVFPETW1&amp;search_session_id=7506418842764115980&amp;video_type=2&amp;_route_from=from_page%3DMarket%26search_session_id%3D7506418842764115980%26is_for_order%3D1%26market_track_id%3DD13CLSKP8FWFDVFPETW1%26platform_source%3D1%26key%3D%25E6%25AF%2594%25E6%25A0%25BC%25E8%25B4%25B9%25E8%25A5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" r:id="rId79" display="https://www.xingtu.cn/ad/creator/author-homepage/douyin-video/6629659903533252612?market_track_id=49QF5IG7N77EGGQ6BGXL&amp;search_session_id=7506428888890212371&amp;video_type=2&amp;_route_from=from_page%3DMarket%26search_session_id%3D7506428888890212371%26is_for_order%3D1%26market_track_id%3D49QF5IG7N77EGGQ6BGXL%26platform_source%3D1%26key%3D%25E5%25A4%25A7%25E4%25BD%25AC%25E7%2594%259CGiovann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6" r:id="rId80" display="https://www.xingtu.cn/ad/creator/author-homepage/douyin-video/6734527767246798860?market_track_id=WKVXPSL4IKRQJNQ4NM5M&amp;search_session_id=7506429136802496531&amp;video_type=2&amp;_route_from=from_page%3DMarket%26search_session_id%3D7506429136802496531%26is_for_order%3D1%26market_track_id%3DWKVXPSL4IKRQJNQ4NM5M%26platform_source%3D1%26key%3D%25E9%259B%25AA%25E8%2595%258A%25E5%2591%2580%25EF%25BC%258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7" r:id="rId81" display="https://www.xingtu.cn/ad/creator/author-homepage/douyin-video/6596679555342139396?market_track_id=BT0EEIGVJVDIVEW41ZGX&amp;search_session_id=7506429136803135507&amp;video_type=2&amp;_route_from=from_page%3DMarket%26search_session_id%3D7506429136803135507%26is_for_order%3D1%26market_track_id%3DBT0EEIGVJVDIVEW41ZGX%26platform_source%3D1%26key%3D%25E7%258E%258B%25E6%2583%2585%25E6%25B0%25B4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9" r:id="rId82" display="https://www.xingtu.cn/ad/creator/author-homepage/douyin-video/6918092611571941389?market_track_id=O3DRWQMXZTJK4BBZ0EKJ&amp;search_session_id=7506429452747112460&amp;video_type=2&amp;_route_from=from_page%3DMarket%26search_session_id%3D7506429452747112460%26is_for_order%3D1%26market_track_id%3DO3DRWQMXZTJK4BBZ0EKJ%26platform_source%3D1%26key%3D%25E6%25A2%25A6%25E8%25BD%25A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8" r:id="rId83" display="https://www.xingtu.cn/ad/creator/author-homepage/douyin-video/6791920181795880967?market_track_id=IM3U27N5TPWIQ7CVV1N0&amp;search_session_id=7506429437123608587&amp;video_type=2&amp;_route_from=from_page%3DMarket%26search_session_id%3D7506429437123608587%26is_for_order%3D1%26market_track_id%3DIM3U27N5TPWIQ7CVV1N0%26platform_source%3D1%26key%3D%25E6%2598%25AF%25E8%2585%25BF%25E8%2585%25BF%25E8%2580%25B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3" r:id="rId84" display="https://www.xingtu.cn/ad/creator/author-homepage/douyin-video/6870166999796809741?market_track_id=P73HQ4QJ099QMC8KICTS&amp;search_session_id=7506430366560682038&amp;video_type=2&amp;_route_from=from_page%3DMarket%26search_session_id%3D7506430366560682038%26is_for_order%3D1%26market_track_id%3DP73HQ4QJ099QMC8KICTS%26platform_source%3D1%26key%3D%25E8%258E%25AB%25E5%25BE%2597%25E6%2584%259F%25E6%2583%2585%25E7%259A%2584%25E5%25B0%258F%25E8%2591%259B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4" r:id="rId85" display="https://www.xingtu.cn/ad/creator/author-homepage/douyin-video/6611303266019966990?market_track_id=YZBLXF6ASWYQTM5LXYSG&amp;search_session_id=7506430525411033127&amp;video_type=2&amp;_route_from=from_page%3DMarket%26search_session_id%3D7506430525411033127%26is_for_order%3D1%26market_track_id%3DYZBLXF6ASWYQTM5LXYSG%26platform_source%3D1%26key%3D%25E5%25B0%258F%25E5%259B%259B%25E5%259B%259B%25F0%259F%258D%2592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ooltip="https://www.xingtu.cn/ad/creator/author-homepage/douyin-video/6611303266019966990?market_track_id=YZBLXF6ASWYQTM5LXYSG&amp;search_session_id=7506430525411033127&amp;video_type=2&amp;_route_from=from_page%3DMarket%26search_session_id%3D7506430525411033127%26is_for_ord"/>
    <hyperlink ref="M26" r:id="rId86" display="https://www.xingtu.cn/ad/creator/author-homepage/douyin-video/6870161289092530183?market_track_id=QPV4PC1JHVHA8GSUK8Z0&amp;search_session_id=7506430889400893459&amp;video_type=2&amp;_route_from=from_page%3DMarket%26search_session_id%3D7506430889400893459%26is_for_order%3D1%26market_track_id%3DQPV4PC1JHVHA8GSUK8Z0%26platform_source%3D1%26key%3D%25E6%2595%25A2%25E6%2595%25A2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5" r:id="rId87" display="https://www.xingtu.cn/ad/creator/author-homepage/douyin-video/7488959372198936602?market_track_id=VWMFFQNDTW0BCBDHKNN4&amp;search_session_id=7506431099029028876&amp;video_type=2&amp;_route_from=from_page%3DMarket%26search_session_id%3D7506431099029028876%26is_for_order%3D1%26market_track_id%3DVWMFFQNDTW0BCBDHKNN4%26platform_source%3D1%26key%3D%25E5%25B0%258F%25E8%2592%258B%25E5%2590%258C%25E5%25AD%25A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24" r:id="rId88" display="https://www.xingtu.cn/ad/creator/author-homepage/douyin-video/6870159990577954824?market_track_id=T8BAMZBOBD6Z18OE3R93&amp;search_session_id=7506431138102444051&amp;video_type=2&amp;_route_from=from_page%3DMarket%26search_session_id%3D7506431138102444051%26is_for_order%3D1%26market_track_id%3DT8BAMZBOBD6Z18OE3R93%26platform_source%3D1%26key%3D%25E5%25A6%258D%25E7%2594%2584sam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6" r:id="rId89" display="https://www.xingtu.cn/ad/creator/author-homepage/douyin-video/7060481079546740749?market_track_id=2WEXY9CC3S5R884QCM1F&amp;search_session_id=7506420928160284711&amp;video_type=2&amp;_route_from=from_page%3DMarket%26search_session_id%3D7506420928160284711%26is_for_order%3D1%26market_track_id%3D2WEXY9CC3S5R884QCM1F%26platform_source%3D1%26key%3D%25E9%2587%2591%25E9%2599%25B5%25E5%25A5%2587%25E6%2580%25AA%25E7%259A%2584%25E7%2583%25A7%25E9%25A5%25B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3" r:id="rId90" display="https://www.xingtu.cn/ad/creator/author-homepage/douyin-video/6629660072450457603?market_track_id=JME3Y2ESKQDD9EPJYTQN&amp;search_session_id=7506420419478552587&amp;video_type=2&amp;_route_from=from_page%3DMarket%26search_session_id%3D7506420419478552587%26is_for_order%3D1%26market_track_id%3DJME3Y2ESKQDD9EPJYTQN%26platform_source%3D1%26key%3D%25E5%25BC%25A0%25E4%25BB%2580%25E4%25BB%258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7" r:id="rId91" display="https://www.xingtu.cn/ad/creator/author-homepage/douyin-video/7180709870071447609?market_track_id=PIEB08Z2JMFWPHSRFLIW&amp;search_session_id=7506421047202578443&amp;video_type=2&amp;_route_from=from_page%3DMarket%26search_session_id%3D7506421047202578443%26is_for_order%3D1%26market_track_id%3DPIEB08Z2JMFWPHSRFLIW%26platform_source%3D1%26key%3D%25E5%25BC%25A0%25E8%258B%25A5%25E5%25A5%25B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8" r:id="rId92" display="https://www.xingtu.cn/ad/creator/author-homepage/douyin-video/6765376911481765895?market_track_id=1KKSMRVM7CQC1GZEHIJS&amp;search_session_id=7506421245673291830&amp;video_type=2&amp;_route_from=from_page%3DMarket%26search_session_id%3D7506421245673291830%26is_for_order%3D1%26market_track_id%3D1KKSMRVM7CQC1GZEHIJS%26platform_source%3D1%26key%3D%25E6%2588%2591%25E6%2598%25AF%25E5%25B0%258F%25E7%25A8%258B%25E5%2590%258C%25E5%25AD%25A6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62" r:id="rId93" display="https://www.xingtu.cn/ad/creator/author-homepage/douyin-video/6818363824530259981?market_track_id=GAK8PLETEK3HVV75L1IZ&amp;search_session_id=7506421950762696715&amp;video_type=2&amp;_route_from=from_page%3DMarket%26search_session_id%3D7506421950762696715%26is_for_order%3D1%26market_track_id%3DGAK8PLETEK3HVV75L1IZ%26platform_source%3D1%26key%3D%25E4%25BE%25AF%25E5%258D%259A_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65" r:id="rId94" display="https://www.xingtu.cn/ad/creator/author-homepage/douyin-video/6843212354792980493?market_track_id=RG69PPQ1KDPGXJYV1UTS&amp;search_session_id=7506421678910603318&amp;video_type=2&amp;_route_from=from_page%3DMarket%26search_session_id%3D7506421678910603318%26is_for_order%3D1%26market_track_id%3DRG69PPQ1KDPGXJYV1UTS%26platform_source%3D1%26key%3D%25E4%25B9%259D%25E4%25B9%259D%25E6%2588%2591%25E5%2595%258A-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67" r:id="rId95" display="https://www.xingtu.cn/ad/creator/author-homepage/douyin-video/7313479684807720997?market_track_id=ALH7D0J6JFUEFDK6KAID&amp;search_session_id=7506424265248751679&amp;video_type=2&amp;_route_from=from_page%3DMarket%26search_session_id%3D7506424265248751679%26is_for_order%3D1%26market_track_id%3DALH7D0J6JFUEFDK6KAID%26platform_source%3D1%26key%3D%25E4%25B8%2580%25E4%25B8%25AA%25E5%25B9%25BD%25E7%2581%25B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1" r:id="rId96" display="https://www.xingtu.cn/ad/creator/author-homepage/douyin-video/6602513255774552072?market_track_id=PTF8N8NPVNQT7WK3HW8Y&amp;search_session_id=7506424333159333907&amp;video_type=2&amp;_route_from=from_page%3DMarket%26search_session_id%3D7506424333159333907%26is_for_order%3D1%26market_track_id%3DPTF8N8NPVNQT7WK3HW8Y%26platform_source%3D1%26key%3D%25E4%25B8%2589%25E5%258D%2583%25E4%25BC%2581%25E9%25B9%258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2" r:id="rId97" display="https://www.xingtu.cn/ad/creator/author-homepage/douyin-video/6733529818639368206?market_track_id=WRTIL1B1HTNDE90QY48O&amp;search_session_id=7506424351446384681&amp;video_type=2&amp;_route_from=from_page%3DMarket%26search_session_id%3D7506424351446384681%26is_for_order%3D1%26market_track_id%3DWRTIL1B1HTNDE90QY48O%26platform_source%3D1%26key%3D%25E6%2599%25A8%25E6%2599%2593%25E4%25B9%258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0" r:id="rId98" display="https://www.xingtu.cn/ad/creator/author-homepage/douyin-video/6805457493347549198?market_track_id=ABWG93TWKLXV69FMO8CQ&amp;search_session_id=7506424543515459638&amp;video_type=2&amp;_route_from=from_page%3DMarket%26search_session_id%3D7506424543515459638%26is_for_order%3D1%26market_track_id%3DABWG93TWKLXV69FMO8CQ%26platform_source%3D1%26key%3D%25E8%25B5%259B%25E7%25BD%2597%25E7%259A%2584%25E5%25AE%259D%25E8%25B4%259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14" r:id="rId99" display="https://www.xingtu.cn/ad/creator/author-homepage/douyin-video/6808450102416375815?market_track_id=DN5LLR9P9Q9B1MGJYRAO&amp;search_session_id=7506424596179763254&amp;video_type=2&amp;_route_from=from_page%3DMarket%26search_session_id%3D7506424596179763254%26is_for_order%3D1%26market_track_id%3DDN5LLR9P9Q9B1MGJYRAO%26platform_source%3D1%26key%3D%25E8%25B0%25A2%25E6%25BD%2587%25E7%25BE%25BDx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4" r:id="rId100" display="https://www.xingtu.cn/ad/creator/author-homepage/douyin-video/6629665882937229325?market_track_id=ADFREOQU9K4XJ1E1ZMOD&amp;search_session_id=7506424794557890599&amp;video_type=2&amp;_route_from=from_page%3DMarket%26search_session_id%3D7506424794557890599%26is_for_order%3D1%26market_track_id%3DADFREOQU9K4XJ1E1ZMOD%26platform_source%3D1%26key%3D%25E5%258C%2597%25E6%2596%25B9%25E5%25A7%2591%25E5%25A8%2598%25EF%25BC%2588%25E7%25B3%2596%25E7%25B3%2596%25EF%25BC%2589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45" r:id="rId101" display="https://www.xingtu.cn/ad/creator/author-homepage/douyin-video/6834011991800021005?market_track_id=SR3ZC29RTTZ0ZEBUVE23&amp;search_session_id=7506425026557263911&amp;video_type=2&amp;_route_from=from_page%3DMarket%26search_session_id%3D7506425026557263911%26is_for_order%3D1%26market_track_id%3DSR3ZC29RTTZ0ZEBUVE23%26platform_source%3D1%26key%3D%25E5%25BE%2590%25E5%258D%2581%25E4%25B8%2583%25E5%2598%259B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51" r:id="rId102" display="https://www.xingtu.cn/ad/creator/author-homepage/douyin-video/6793284681224683534?market_track_id=WYYKHUE391R399LR5PQC&amp;search_session_id=7506425929252306956&amp;video_type=2&amp;_route_from=from_page%3DMarket%26search_session_id%3D7506425929252306956%26is_for_order%3D1%26market_track_id%3DWYYKHUE391R399LR5PQC%26platform_source%3D1%26key%3D%25E6%25B4%259B%25E4%25B8%25BD%25E5%25A1%2594%25E5%25A4%25A7%25E5%2593%25A5lolit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83" r:id="rId103" display="https://www.xingtu.cn/ad/creator/author-homepage/douyin-video/6813591753300377613?market_track_id=D1XV4JZ26VN8RR0N5HND&amp;search_session_id=7506427944303657014&amp;video_type=2&amp;_route_from=from_page%3DMarket%26search_session_id%3D7506427944303657014%26is_for_order%3D1%26market_track_id%3DD1XV4JZ26VN8RR0N5HND%26platform_source%3D1%26key%3D%25E5%25BD%25A6%25E5%2584%25BF%25E6%2597%25A5%25E5%25B8%25B8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9" r:id="rId104" display="https://www.xingtu.cn/ad/creator/author-homepage/douyin-video/6985450122213588999?market_track_id=HAMOFE78QB1VJXO33CNW&amp;search_session_id=7506428100830363687&amp;video_type=2&amp;_route_from=from_page%3DMarket%26search_session_id%3D7506428100830363687%26is_for_order%3D1%26market_track_id%3DHAMOFE78QB1VJXO33CNW%26platform_source%3D1%26key%3D%25E5%25B0%258F%25E6%259E%2597%25E7%25B6%25A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6" r:id="rId105" display="https://www.xingtu.cn/ad/creator/author-homepage/douyin-video/6629127088207036430?market_track_id=HQ30STQYALVLETP50BBJ&amp;search_session_id=7506428133824708671&amp;video_type=2&amp;_route_from=from_page%3DMarket%26search_session_id%3D7506428133824708671%26is_for_order%3D1%26market_track_id%3DHQ30STQYALVLETP50BBJ%26platform_source%3D1%26key%3D%25E4%25BA%258C%25E5%2590%258C%25E5%2593%25A5%25E5%2593%25A5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7" r:id="rId106" display="https://www.xingtu.cn/ad/creator/author-homepage/douyin-video/6846209317889114120?market_track_id=58IHQXH5X0IERITR1FXA&amp;search_session_id=7506428168321531915&amp;video_type=2&amp;_route_from=from_page%3DMarket%26search_session_id%3D7506428168321531915%26is_for_order%3D1%26market_track_id%3D58IHQXH5X0IERITR1FXA%26platform_source%3D1%26key%3D%25E5%2588%2598%25E8%25B4%25BA%25E5%2584%25BF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78" r:id="rId107" display="https://www.xingtu.cn/ad/creator/author-homepage/douyin-video/6870167809498808333?market_track_id=5JHIEM8JD0YPO75OONSK&amp;search_session_id=7506428303101018153&amp;video_type=2&amp;_route_from=from_page%3DMarket%26search_session_id%3D7506428303101018153%26is_for_order%3D1%26market_track_id%3D5JHIEM8JD0YPO75OONSK%26platform_source%3D1%26key%3D%25E5%25B0%258F%25E7%25A8%258B%25E4%25B8%258D%25E6%2598%25AF%25E5%25B0%258F%25E9%2599%2588%25E4%25B9%259F%25E4%25B8%258D%25E6%2598%25AF%25E5%25B0%258F%25E6%2588%259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13" r:id="rId108" display="https://www.xingtu.cn/ad/creator/author-homepage/douyin-video/7179569792829882426?market_track_id=2FOXOWJPSJT5SZW6D330&amp;search_session_id=7506428934028836900&amp;video_type=2&amp;_route_from=from_page%3DMarket%26search_session_id%3D7506428934028836900%26is_for_order%3D1%26market_track_id%3D2FOXOWJPSJT5SZW6D330%26platform_source%3D1%26key%3D%25E5%25B0%258F%25E9%259B%25AA%25E6%2597%25A5%25E8%25AE%25B0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85" r:id="rId109" display="https://www.xingtu.cn/ad/creator/author-homepage/douyin-video/6596679993906954254?market_track_id=RHX9N8IZ5BDH2B8GR5YR&amp;search_session_id=7506419773791240255&amp;video_type=2&amp;_route_from=from_page%3DMarket%26search_session_id%3D7506419773791240255%26is_for_order%3D1%26market_track_id%3DRHX9N8IZ5BDH2B8GR5YR%26platform_source%3D1%26key%3D%25E5%25A4%259A%25E5%258A%25A0%25E7%2582%25B9DuoDian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88" r:id="rId110" display="https://www.xingtu.cn/ad/creator/author-homepage/douyin-video/7348369428595081226?market_track_id=XGEHLZ9CA9OLF261XFQT&amp;search_session_id=7506420067140108299&amp;video_type=2&amp;_route_from=from_page%3DMarket%26search_session_id%3D7506420067140108299%26is_for_order%3D1%26market_track_id%3DXGEHLZ9CA9OLF261XFQT%26platform_source%3D1%26key%3D%25E5%25BC%25A0%25E5%25A5%25BD%25E5%25A5%25BD%25E7%2588%25B1%25E5%2590%2583%25E9%25B1%25BC%25F0%259F%2590%25A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89" r:id="rId111" display="https://www.xingtu.cn/ad/creator/author-homepage/douyin-video/7129889869039403015?market_track_id=14V3MPWQNE99BRC2Y8PU&amp;search_session_id=7506420126619566091&amp;video_type=2&amp;_route_from=from_page%3DMarket%26search_session_id%3D7506420126619566091%26is_for_order%3D1%26market_track_id%3D14V3MPWQNE99BRC2Y8PU%26platform_source%3D1%26key%3D%25E8%258A%25B1%25E5%258D%2583%25E5%25B0%258F%25E9%25AA%25A8%25E2%2581%25B8%25C2%25B2%25C2%25B9%25F0%259F%2595%258C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90" r:id="rId112" display="https://www.xingtu.cn/ad/creator/author-homepage/douyin-video/7301232242683019273?market_track_id=AX2QE06W2PAHS8LH1D0I&amp;search_session_id=7506420191522275339&amp;video_type=2&amp;_route_from=from_page%3DMarket%26search_session_id%3D7506420191522275339%26is_for_order%3D1%26market_track_id%3DAX2QE06W2PAHS8LH1D0I%26platform_source%3D1%26key%3D%25E5%25AE%259B%25E5%25BA%25A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91" r:id="rId113" display="https://www.xingtu.cn/ad/creator/author-homepage/douyin-video/7351730252281806858?market_track_id=Q8KVA6MSVYLYCDFMCC1Q&amp;search_session_id=7506420302496841769&amp;video_type=2&amp;_route_from=from_page%3DMarket%26search_session_id%3D7506420302496841769%26is_for_order%3D1%26market_track_id%3DQ8KVA6MSVYLYCDFMCC1Q%26platform_source%3D1%26key%3D%25E5%259B%259B%25E4%25B9%259D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M92" r:id="rId114" display="https://www.xingtu.cn/ad/creator/author-homepage/douyin-video/7090145395988234255?market_track_id=CXX0T8PZX6VKRWU7FPCC&amp;search_session_id=7506419877101191179&amp;video_type=2&amp;_route_from=from_page%3DMarket%26search_session_id%3D7506419877101191179%26is_for_order%3D1%26market_track_id%3DCXX0T8PZX6VKRWU7FPCC%26platform_source%3D1%26key%3D%25E7%25BB%25B4%25E5%25A6%25AE%25E5%2584%25BFDance%25F0%259F%2591%25A3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 tooltip="https://www.xingtu.cn/ad/creator/author-homepage/douyin-video/7090145395988234255?market_track_id=CXX0T8PZX6VKRWU7FPCC&amp;search_session_id=7506419877101191179&amp;video_type=2&amp;_route_from=from_page%3DMarket%26search_session_id%3D7506419877101191179%26is_for_ord"/>
    <hyperlink ref="M93" r:id="rId115" display="https://www.xingtu.cn/ad/creator/author-homepage/douyin-video/6763255021673906180?market_track_id=0K7127XRBJCSUN1J1ML6&amp;search_session_id=7506419638394306579&amp;video_type=2&amp;_route_from=from_page%3DMarket%26search_session_id%3D7506419638394306579%26is_for_order%3D1%26market_track_id%3D0K7127XRBJCSUN1J1ML6%26platform_source%3D1%26key%3D%25E6%25B8%2585%25E5%25A6%258D-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G35" r:id="rId116" display="https://v.douyin.com/NfM4H3xVgqI/ 0@0.com"/>
    <hyperlink ref="M35" r:id="rId117" display="https://www.xingtu.cn/ad/creator/author-homepage/douyin-video/6870160334506688526?market_track_id=ALUPYOHU2Q7WIQNY7CS6&amp;search_session_id=7529771916695224339&amp;possessStarId"/>
    <hyperlink ref="M9" r:id="rId118" display="https://www.xingtu.cn/ad/creator/author-homepage/douyin-video/7212165981076979770?market_track_id=C1YWJOJOH7GWYM2BJIBX&amp;search_session_id=7532374389598191658&amp;possessStarId"/>
    <hyperlink ref="G9" r:id="rId119" display="https://v.douyin.com/Y_T6k4YZ1jA/"/>
    <hyperlink ref="G10" r:id="rId120" display="https://v.douyin.com/9AFkA0NTkFQ/"/>
    <hyperlink ref="M10" r:id="rId121" display="https://www.xingtu.cn/ad/creator/author-homepage/douyin-video/6629722298792280068?market_track_id=ALE4EJ3WE9UOCFVX4NC4&amp;search_session_id=7532380290833645604&amp;possessStarId"/>
    <hyperlink ref="G86" r:id="rId122" display="https://v.douyin.com/l9yMFgFF4Ic/"/>
    <hyperlink ref="M86" r:id="rId123" display="https://www.xingtu.cn/ad/creator/author-homepage/douyin-video/7218220304135356471?market_track_id=T1HSWBAEXMH98GSH6MPV&amp;search_session_id=7550226290448875556&amp;possessStarId" tooltip="https://www.xingtu.cn/ad/creator/author-homepage/douyin-video/7218220304135356471?market_track_id=T1HSWBAEXMH98GSH6MPV&amp;search_session_id=7550226290448875556&amp;possessStarId"/>
    <hyperlink ref="G36" r:id="rId124" display="https://v.douyin.com/YVnZ2nB_6tQ/ 9@0.com"/>
    <hyperlink ref="M36" r:id="rId125" display="https://www.xingtu.cn/ad/creator/author-homepage/douyin-video/6729824086039461891?market_track_id=MR96FF0YLNLMW3T5JZGY&amp;search_session_id=7506415498557505577&amp;video_type=2&amp;_route_from=from_page%3DMarket%26search_session_id%3D7506415498557505577%26is_for_order%3D1%26market_track_id%3DMR96FF0YLNLMW3T5JZGY%26platform_source%3D1%26key%3D%25E7%259A%25AE%25E5%258D%25A1%25E7%2599%25BD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"/>
    <hyperlink ref="G52" r:id="rId126" display="https://v.douyin.com/eNCSeHH/"/>
    <hyperlink ref="M52" r:id="rId127" display="https://www.xingtu.cn/ad/creator/author-homepage/douyin-video/6870160411379892231?market_track_id=Q5M20T2PEK2M1R5YASOU&amp;search_session_id=7550219414239985705&amp;possessStarId" tooltip="https://www.xingtu.cn/ad/creator/author-homepage/douyin-video/6870160411379892231?market_track_id=Q5M20T2PEK2M1R5YASOU&amp;search_session_id=7550219414239985705&amp;possessStarId"/>
    <hyperlink ref="G63" r:id="rId128" display="https://v.douyin.com/FmolR1KJook/"/>
    <hyperlink ref="M63" r:id="rId129" display="https://www.xingtu.cn/ad/creator/author-homepage/douyin-video/6859218264526962702?market_track_id=ESWOJZ4LL2IDD4QEYDFT&amp;search_session_id=7550213757390864438&amp;possessStarId"/>
    <hyperlink ref="G75" r:id="rId130" display="https://v.douyin.com/YPNJaozIgqY/" tooltip="https://v.douyin.com/YPNJaozIgqY/"/>
    <hyperlink ref="M75" r:id="rId131" display="https://www.xingtu.cn/ad/creator/author-homepage/douyin-video/7530268826995261481?market_track_id=AFYCHK8E6RNNZI1D3OYX&amp;search_session_id=7560902726126403620&amp;possessStarId"/>
    <hyperlink ref="G11" r:id="rId132" display="https://v.douyin.com/NYLfLoo/"/>
    <hyperlink ref="M11" r:id="rId133" display="https://www.xingtu.cn/ad/creator/author-homepage/douyin-video/6800827006318542862?market_track_id=WGDIPUY8NR4CR015XCAO&amp;search_session_id=7550217227611275305&amp;possessStarId"/>
    <hyperlink ref="G38" r:id="rId134" display="https://v.douyin.com/91XqThN95LU/"/>
    <hyperlink ref="M38" r:id="rId135" display="https://www.xingtu.cn/ad/creator/author-homepage/douyin-video/6596679736393465860?market_track_id=APBR2FCN2QFQPX0QSDB3&amp;search_session_id=7565742280636989503&amp;possessStarId"/>
    <hyperlink ref="G18" r:id="rId136" display="https://v.douyin.com/-b2XUM3O2qk/"/>
    <hyperlink ref="M18" r:id="rId137" display="https://www.xingtu.cn/ad/creator/author-homepage/douyin-video/6881097634480652296?market_track_id=VTJM4Z9RTPETU9VQST4G&amp;search_session_id=7569060253904846889&amp;possessStarId"/>
    <hyperlink ref="G4" r:id="rId138" display="https://v.douyin.com/P9i7l467NEs/"/>
    <hyperlink ref="M4" r:id="rId139" display="https://www.xingtu.cn/ad/creator/author-homepage/douyin-video/7568817054545412146?market_track_id=98IZH98452SRN4JC5R92&amp;search_session_id=7569069326943715391&amp;possessStarId"/>
    <hyperlink ref="G59" r:id="rId140" display="https://v.douyin.com/YnUjViz55N4/"/>
    <hyperlink ref="M59" r:id="rId141" display="https://www.xingtu.cn/ad/creator/author-homepage/douyin-video/6716888711335772164?market_track_id=IFYOO8BHE9JNSSK8UBE6&amp;search_session_id=7571704554984472619&amp;possessStarId"/>
    <hyperlink ref="G42" r:id="rId142" display="https://v.douyin.com/wY5EbAVpuV8/"/>
    <hyperlink ref="M42" r:id="rId143" display="https://www.xingtu.cn/ad/creator/author-homepage/douyin-video/7488315869542481958?market_track_id=GN4C1YMKB8J6X9QKJHNN&amp;search_session_id=7576565643592663094&amp;possessStarId"/>
    <hyperlink ref="G68" r:id="rId144" display="https://v.douyin.com/bwEB4nNFwkw/"/>
    <hyperlink ref="M68" r:id="rId145" display="https://www.xingtu.cn/ad/creator/author-homepage/douyin-video/7021345477824086023?market_track_id=11PZ14U0SM90UR985ZXZ&amp;search_session_id=7576943175823179812&amp;possessStarId&amp;active_tab=content_performance&amp;active_module=.content-video-list-panel&amp;content_key_word=%E5%A8%9C%E6%89%8E%E5%88%86%E6%B8%A3"/>
    <hyperlink ref="G84" r:id="rId146" display="https://v.douyin.com/Wd-9v46EwOo/"/>
    <hyperlink ref="M84" r:id="rId147" display="https://www.xingtu.cn/ad/creator/author-homepage/douyin-video/7437412455573094438?market_track_id=OZDXFB6LRY6IARAR1ZJR&amp;search_session_id=7577287979769987108&amp;possessStarId"/>
    <hyperlink ref="G27" r:id="rId148" display="https://v.douyin.com/BHaAiBM_k3w/"/>
    <hyperlink ref="M27" r:id="rId149" display="https://www.xingtu.cn/ad/creator/author-homepage/douyin-video/6819548254661771272?market_track_id=AH4RR3UMN9HSCR01P642&amp;search_session_id=7579518972032024582&amp;possessStarId"/>
    <hyperlink ref="G6" r:id="rId150" display="https://v.douyin.com/9sgmrPxyfp8/"/>
    <hyperlink ref="M6" r:id="rId151" display="https://www.xingtu.cn/ad/creator/author-homepage/douyin-video/6845057970179407879?market_track_id=E4Y19KVH1MWTEGLI5F2L&amp;search_session_id=7586573267851608070&amp;possessStarId"/>
    <hyperlink ref="G7" r:id="rId152" display="https://v.douyin.com/ijRaTmKu/"/>
    <hyperlink ref="M7" r:id="rId153" display="https://www.xingtu.cn/ad/creator/author-homepage/douyin-video/7164610130468667422?market_track_id=UDUYNLMS4L8IX6O5Q35O&amp;search_session_id=7587244361512747027&amp;possessStarId"/>
    <hyperlink ref="G12" r:id="rId154" display="https://v.douyin.com/mQXUpIr3xO0/"/>
    <hyperlink ref="M12" r:id="rId155" display="https://www.xingtu.cn/ad/creator/author-homepage/douyin-video/7353512627252920346?market_track_id=F644SGRAKU4KVG6NFBUU&amp;search_session_id=7579571893079212038&amp;possessStarId" tooltip="https://www.xingtu.cn/ad/creator/author-homepage/douyin-video/7353512627252920346?market_track_id=F644SGRAKU4KVG6NFBUU&amp;search_session_id=7579571893079212038&amp;possessStarId"/>
    <hyperlink ref="G29" r:id="rId156" display="https://v.douyin.com/--EOPwGtm5E/"/>
    <hyperlink ref="G80" r:id="rId157" display="https://v.douyin.com/KeTRN28g1m0/"/>
    <hyperlink ref="M80" r:id="rId158" display="https://www.xingtu.cn/ad/creator/author-homepage/douyin-video/7326903080321024010?market_track_id=4ED161GP8MO20S4OQWX6&amp;search_session_id=7593255005709598774&amp;possessStarId"/>
    <hyperlink ref="G81" r:id="rId159" display="https://v.douyin.com/cCHj7dKTG10/" tooltip="https://v.douyin.com/cCHj7dKTG10/"/>
    <hyperlink ref="M81" r:id="rId160" display="https://www.xingtu.cn/ad/creator/author-homepage/douyin-video/6870166394432913422?market_track_id=7LU66Y0MMMAC8P83FUP9&amp;search_session_id=7597722017286488118&amp;possessStarId"/>
    <hyperlink ref="G70" r:id="rId161" display="https://v.douyin.com/oc0iSkp3I-Y/" tooltip="https://v.douyin.com/oc0iSkp3I-Y/"/>
    <hyperlink ref="M70" r:id="rId162" display="https://www.xingtu.cn/ad/creator/author-homepage/douyin-video/6870112228712923144?market_track_id=I0U981DWX92MXI5VN9S6&amp;search_session_id=7597722299365965878&amp;possessStarId"/>
    <hyperlink ref="M29" r:id="rId163" display="https://www.xingtu.cn/ad/creator/author-homepage/douyin-video/7098360218605584397?market_track_id=3JWSUIQCG3KMWOONLRSM&amp;search_session_id=7599601920637927465&amp;possessStarId"/>
    <hyperlink ref="G22" r:id="rId164" display="https://v.douyin.com/61PqIfAui7Q/"/>
    <hyperlink ref="M22" r:id="rId165" display="https://www.xingtu.cn/ad/creator/author-homepage/douyin-video/6823276289034551309?market_track_id=XQP36RGPN4NM1BSUALXN&amp;search_session_id=7612555550568316991&amp;possessStarId"/>
    <hyperlink ref="G20" r:id="rId166" display="https://v.douyin.com/l0sTF9HukVs/"/>
    <hyperlink ref="M20" r:id="rId167" display="https://www.xingtu.cn/ad/creator/author-homepage/douyin-video/6814339269805473800?market_track_id=FJ6POUP9WH8RT924KKHM&amp;search_session_id=7613331215277506601&amp;possessStarId" tooltip="https://www.xingtu.cn/ad/creator/author-homepage/douyin-video/6814339269805473800?market_track_id=FJ6POUP9WH8RT924KKHM&amp;search_session_id=7613331215277506601&amp;possessStarId"/>
    <hyperlink ref="G37" r:id="rId168" display="https://v.douyin.com/9p2UoicvFuI/"/>
    <hyperlink ref="M37" r:id="rId169" display="https://www.xingtu.cn/ad/creator/author-homepage/douyin-video/6640251994009239565?market_track_id=58GR35K6N1HAO60B2LVZ&amp;search_session_id=7622974722355314731&amp;possessStarId"/>
    <hyperlink ref="G61" r:id="rId170" display="https://v.douyin.com/CNKL7pwCsqQ/"/>
    <hyperlink ref="M61" r:id="rId171" display="https://www.xingtu.cn/ad/creator/author-homepage/douyin-video/7234487160148066341?market_track_id=1WCKPTW4VC40A2221YMX&amp;search_session_id=7628143600694165545&amp;possessStarId"/>
    <hyperlink ref="G82" r:id="rId172" display="https://v.douyin.com/9BE_n4rZuJ0/"/>
    <hyperlink ref="M82" r:id="rId173" display="https://www.xingtu.cn/ad/creator/author-homepage/douyin-video/6927833628739108864?market_track_id=5RT3Y0ZGAXPOJ3NBXQYC&amp;search_session_id=7628910359084728383&amp;possessStarId"/>
    <hyperlink ref="G17" r:id="rId174" display="https://v.douyin.com/QpkSmnBcUrY/"/>
    <hyperlink ref="M17" r:id="rId175" display="https://www.xingtu.cn/ad/creator/author-homepage/douyin-video/6806112579136520199?market_track_id=6GVQTUBLXW9SEIJKXG0W&amp;search_session_id=7630678654227054634&amp;possessStarId"/>
    <hyperlink ref="G8" r:id="rId176" display="https://v.douyin.com/rYNr2yQmFWk/"/>
    <hyperlink ref="M8" r:id="rId177" display="https://www.xingtu.cn/ad/creator/author-homepage/douyin-video/7531750383270510655?market_track_id=ZJ51TBNPP6XKRA1NZUYU&amp;search_session_id=7631844807803650102&amp;possessStarId"/>
    <hyperlink ref="G64" r:id="rId178" display="https://v.douyin.com/Rj3V840f0dg/"/>
    <hyperlink ref="M64" r:id="rId179" display="https://www.xingtu.cn/ad/creator/author-homepage/douyin-video/6740595716000841736?market_track_id=K54Z2XKMZKDPLARLZ5GG&amp;search_session_id=7637466651600093203&amp;possessStarId"/>
    <hyperlink ref="G94" r:id="rId180" display="https://v.douyin.com/iY85wBRt/"/>
    <hyperlink ref="M94" r:id="rId181" display="https://www.xingtu.cn/ad/creator/author-homepage/douyin-video/7237162630903758881?market_track_id=K0JCD31RB8NPRC5GRY4H&amp;search_session_id=7550218956808880170&amp;possessStarId"/>
    <hyperlink ref="M28" r:id="rId182" display="https://www.xingtu.cn/ad/creator/author-homepage/douyin-video/7487591151025782822?market_track_id=82O4ZB5CQL4SSJNWDMX1&amp;search_session_id=7652246850535981119&amp;possessStarId"/>
    <hyperlink ref="G28" r:id="rId183" display="https://v.douyin.com/aiCahlQwQnI/"/>
    <hyperlink ref="G60" r:id="rId184" display="https://v.douyin.com/8fgaTKI2Bls/"/>
    <hyperlink ref="M60" r:id="rId185" display="https://www.xingtu.cn/ad/creator/author-homepage/douyin-video/7313252215253106738?market_track_id=KLAGSG9D1ZXAEIYMLZ22&amp;search_session_id=7662988975057190966&amp;possessStarId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4"/>
  </sheetPr>
  <dimension ref="A1:X75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M6" sqref="M6"/>
    </sheetView>
  </sheetViews>
  <sheetFormatPr defaultColWidth="9.23076923076923" defaultRowHeight="16.8"/>
  <cols>
    <col min="1" max="1" width="10.6923076923077" customWidth="1"/>
    <col min="2" max="2" width="6.46153846153846" customWidth="1"/>
    <col min="3" max="3" width="9.69230769230769" customWidth="1"/>
    <col min="4" max="4" width="20.6923076923077" customWidth="1"/>
    <col min="5" max="5" width="40.6923076923077" style="84" customWidth="1"/>
    <col min="6" max="6" width="20.6923076923077" style="85" customWidth="1"/>
    <col min="7" max="7" width="35.6923076923077" style="86" customWidth="1"/>
    <col min="8" max="8" width="10.6923076923077" style="87" customWidth="1"/>
    <col min="9" max="11" width="15.6923076923077" style="87" customWidth="1"/>
    <col min="12" max="12" width="45.8269230769231" style="84" customWidth="1"/>
    <col min="13" max="13" width="30.6923076923077" style="84" customWidth="1"/>
    <col min="14" max="14" width="7.375" customWidth="1"/>
    <col min="15" max="15" width="10.3846153846154" style="84" customWidth="1"/>
  </cols>
  <sheetData>
    <row r="1" s="1" customFormat="1" ht="70" customHeight="1" spans="1:24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5"/>
    </row>
    <row r="2" s="2" customFormat="1" ht="50" customHeight="1" spans="1:24">
      <c r="A2" s="9" t="s">
        <v>716</v>
      </c>
      <c r="B2" s="9" t="s">
        <v>8</v>
      </c>
      <c r="C2" s="9" t="s">
        <v>9</v>
      </c>
      <c r="D2" s="9" t="s">
        <v>10</v>
      </c>
      <c r="E2" s="9" t="s">
        <v>717</v>
      </c>
      <c r="F2" s="9" t="s">
        <v>11</v>
      </c>
      <c r="G2" s="9" t="s">
        <v>13</v>
      </c>
      <c r="H2" s="10" t="s">
        <v>15</v>
      </c>
      <c r="I2" s="10" t="s">
        <v>16</v>
      </c>
      <c r="J2" s="11" t="s">
        <v>17</v>
      </c>
      <c r="K2" s="11" t="s">
        <v>18</v>
      </c>
      <c r="L2" s="11" t="s">
        <v>19</v>
      </c>
      <c r="M2" s="11" t="s">
        <v>20</v>
      </c>
      <c r="N2" s="9" t="s">
        <v>22</v>
      </c>
      <c r="O2" s="88"/>
    </row>
    <row r="3" s="4" customFormat="1" ht="40" customHeight="1" spans="1:24">
      <c r="A3" s="13" t="s">
        <v>47</v>
      </c>
      <c r="B3" s="12">
        <v>1</v>
      </c>
      <c r="C3" s="13" t="str">
        <f>_xlfn.DISPIMG("ID_B5EF5E77D86345B7A9A6A02B63F067DE",1)</f>
        <v>=DISPIMG("ID_B5EF5E77D86345B7A9A6A02B63F067DE",1)</v>
      </c>
      <c r="D3" s="13" t="s">
        <v>718</v>
      </c>
      <c r="E3" s="12" t="s">
        <v>719</v>
      </c>
      <c r="F3" s="12" t="s">
        <v>720</v>
      </c>
      <c r="G3" s="80" t="s">
        <v>721</v>
      </c>
      <c r="H3" s="14">
        <v>174.8</v>
      </c>
      <c r="I3" s="70">
        <v>160000</v>
      </c>
      <c r="J3" s="70">
        <v>228000</v>
      </c>
      <c r="K3" s="70">
        <v>348000</v>
      </c>
      <c r="L3" s="15" t="s">
        <v>722</v>
      </c>
      <c r="M3" s="12" t="s">
        <v>723</v>
      </c>
      <c r="N3" s="12" t="s">
        <v>31</v>
      </c>
      <c r="O3" s="81"/>
    </row>
    <row r="4" s="4" customFormat="1" ht="40" customHeight="1" spans="1:24">
      <c r="A4" s="12" t="s">
        <v>724</v>
      </c>
      <c r="B4" s="12">
        <v>2</v>
      </c>
      <c r="C4" s="12" t="str">
        <f>_xlfn.DISPIMG("ID_87B23589230841649E4F9F6BE2404A99",1)</f>
        <v>=DISPIMG("ID_87B23589230841649E4F9F6BE2404A99",1)</v>
      </c>
      <c r="D4" s="12" t="s">
        <v>725</v>
      </c>
      <c r="E4" s="12" t="s">
        <v>726</v>
      </c>
      <c r="F4" s="12" t="s">
        <v>727</v>
      </c>
      <c r="G4" s="80" t="s">
        <v>728</v>
      </c>
      <c r="H4" s="46">
        <v>158.3</v>
      </c>
      <c r="I4" s="73" t="s">
        <v>37</v>
      </c>
      <c r="J4" s="73">
        <v>20000</v>
      </c>
      <c r="K4" s="73">
        <v>30000</v>
      </c>
      <c r="L4" s="15" t="s">
        <v>729</v>
      </c>
      <c r="M4" s="12" t="s">
        <v>730</v>
      </c>
      <c r="N4" s="12" t="s">
        <v>731</v>
      </c>
      <c r="O4" s="81"/>
    </row>
    <row r="5" s="4" customFormat="1" ht="40" customHeight="1" spans="1:24">
      <c r="A5" s="13" t="s">
        <v>732</v>
      </c>
      <c r="B5" s="12">
        <v>3</v>
      </c>
      <c r="C5" s="13" t="str">
        <f>_xlfn.DISPIMG("ID_C79FFA4917284069A61B6CFD761E78CC",1)</f>
        <v>=DISPIMG("ID_C79FFA4917284069A61B6CFD761E78CC",1)</v>
      </c>
      <c r="D5" s="13" t="s">
        <v>733</v>
      </c>
      <c r="E5" s="12" t="s">
        <v>734</v>
      </c>
      <c r="F5" s="12">
        <v>50110400728</v>
      </c>
      <c r="G5" s="80" t="s">
        <v>735</v>
      </c>
      <c r="H5" s="14">
        <v>117.8</v>
      </c>
      <c r="I5" s="70">
        <v>35000</v>
      </c>
      <c r="J5" s="70">
        <v>45000</v>
      </c>
      <c r="K5" s="70">
        <v>45000</v>
      </c>
      <c r="L5" s="15" t="s">
        <v>736</v>
      </c>
      <c r="M5" s="12" t="s">
        <v>737</v>
      </c>
      <c r="N5" s="12" t="s">
        <v>537</v>
      </c>
      <c r="O5" s="81"/>
      <c r="X5" s="4">
        <v>1</v>
      </c>
    </row>
    <row r="6" s="4" customFormat="1" ht="40" customHeight="1" spans="1:24">
      <c r="A6" s="12" t="s">
        <v>47</v>
      </c>
      <c r="B6" s="12">
        <v>4</v>
      </c>
      <c r="C6" s="12" t="str">
        <f>_xlfn.DISPIMG("ID_EEC5AB3C9A2C4F20A0D383B93DE6C03B",1)</f>
        <v>=DISPIMG("ID_EEC5AB3C9A2C4F20A0D383B93DE6C03B",1)</v>
      </c>
      <c r="D6" s="12" t="s">
        <v>738</v>
      </c>
      <c r="E6" s="12" t="s">
        <v>739</v>
      </c>
      <c r="F6" s="12" t="s">
        <v>740</v>
      </c>
      <c r="G6" s="80" t="s">
        <v>741</v>
      </c>
      <c r="H6" s="46">
        <v>126.2</v>
      </c>
      <c r="I6" s="73" t="s">
        <v>37</v>
      </c>
      <c r="J6" s="73">
        <v>250000</v>
      </c>
      <c r="K6" s="73">
        <v>300000</v>
      </c>
      <c r="L6" s="15" t="s">
        <v>742</v>
      </c>
      <c r="M6" s="12" t="s">
        <v>743</v>
      </c>
      <c r="N6" s="12" t="s">
        <v>744</v>
      </c>
      <c r="O6" s="81"/>
    </row>
    <row r="7" s="4" customFormat="1" ht="40" customHeight="1" spans="1:24">
      <c r="A7" s="12" t="s">
        <v>745</v>
      </c>
      <c r="B7" s="12">
        <v>5</v>
      </c>
      <c r="C7" t="str">
        <f>_xlfn.DISPIMG("ID_E8C2A004227E4277B94D6FD064D24AD6",1)</f>
        <v>=DISPIMG("ID_E8C2A004227E4277B94D6FD064D24AD6",1)</v>
      </c>
      <c r="D7" s="12" t="s">
        <v>746</v>
      </c>
      <c r="E7" s="12" t="s">
        <v>747</v>
      </c>
      <c r="F7" s="12" t="s">
        <v>748</v>
      </c>
      <c r="G7" s="80" t="s">
        <v>749</v>
      </c>
      <c r="H7" s="46">
        <v>110.2</v>
      </c>
      <c r="I7" s="73">
        <v>20000</v>
      </c>
      <c r="J7" s="73">
        <v>25000</v>
      </c>
      <c r="K7" s="73">
        <v>30000</v>
      </c>
      <c r="L7" s="15" t="s">
        <v>750</v>
      </c>
      <c r="M7" s="12" t="s">
        <v>751</v>
      </c>
      <c r="N7" s="12" t="s">
        <v>752</v>
      </c>
      <c r="O7" s="81"/>
    </row>
    <row r="8" s="4" customFormat="1" ht="40" customHeight="1" spans="1:24">
      <c r="A8" s="12" t="s">
        <v>745</v>
      </c>
      <c r="B8" s="12">
        <v>6</v>
      </c>
      <c r="C8" s="12" t="str">
        <f>_xlfn.DISPIMG("ID_75EDA4CB28174E19A7F02CA3C39B2821",1)</f>
        <v>=DISPIMG("ID_75EDA4CB28174E19A7F02CA3C39B2821",1)</v>
      </c>
      <c r="D8" s="12" t="s">
        <v>753</v>
      </c>
      <c r="E8" s="12" t="s">
        <v>754</v>
      </c>
      <c r="F8" s="12" t="s">
        <v>755</v>
      </c>
      <c r="G8" s="80" t="s">
        <v>756</v>
      </c>
      <c r="H8" s="14">
        <v>81</v>
      </c>
      <c r="I8" s="70" t="s">
        <v>37</v>
      </c>
      <c r="J8" s="70">
        <v>170000</v>
      </c>
      <c r="K8" s="70">
        <v>200000</v>
      </c>
      <c r="L8" s="15" t="s">
        <v>757</v>
      </c>
      <c r="M8" s="12" t="s">
        <v>758</v>
      </c>
      <c r="N8" s="12" t="s">
        <v>291</v>
      </c>
      <c r="O8" s="81"/>
    </row>
    <row r="9" s="4" customFormat="1" ht="40" customHeight="1" spans="1:24">
      <c r="A9" s="13" t="s">
        <v>745</v>
      </c>
      <c r="B9" s="12">
        <v>7</v>
      </c>
      <c r="C9" s="13" t="str">
        <f>_xlfn.DISPIMG("ID_823AF1BDA1B34EF9A8BEDF8C3293D7F5",1)</f>
        <v>=DISPIMG("ID_823AF1BDA1B34EF9A8BEDF8C3293D7F5",1)</v>
      </c>
      <c r="D9" s="13" t="s">
        <v>759</v>
      </c>
      <c r="E9" s="12" t="s">
        <v>760</v>
      </c>
      <c r="F9" s="12">
        <v>38419048728</v>
      </c>
      <c r="G9" s="80" t="s">
        <v>761</v>
      </c>
      <c r="H9" s="14">
        <v>86.3</v>
      </c>
      <c r="I9" s="69">
        <v>32000</v>
      </c>
      <c r="J9" s="69">
        <v>40000</v>
      </c>
      <c r="K9" s="69">
        <v>55000</v>
      </c>
      <c r="L9" s="15" t="s">
        <v>762</v>
      </c>
      <c r="M9" s="12" t="s">
        <v>763</v>
      </c>
      <c r="N9" s="12" t="s">
        <v>764</v>
      </c>
      <c r="O9" s="81"/>
    </row>
    <row r="10" s="4" customFormat="1" ht="40" customHeight="1" spans="1:24">
      <c r="A10" s="12" t="s">
        <v>745</v>
      </c>
      <c r="B10" s="12">
        <v>8</v>
      </c>
      <c r="C10" s="12" t="str">
        <f>_xlfn.DISPIMG("ID_65A048B7CC8B4618B5093C3F6A24EB8E",1)</f>
        <v>=DISPIMG("ID_65A048B7CC8B4618B5093C3F6A24EB8E",1)</v>
      </c>
      <c r="D10" s="12" t="s">
        <v>765</v>
      </c>
      <c r="E10" s="12" t="s">
        <v>766</v>
      </c>
      <c r="F10" s="12" t="s">
        <v>767</v>
      </c>
      <c r="G10" s="80" t="s">
        <v>768</v>
      </c>
      <c r="H10" s="14">
        <v>15</v>
      </c>
      <c r="I10" s="70" t="s">
        <v>37</v>
      </c>
      <c r="J10" s="70">
        <v>20000</v>
      </c>
      <c r="K10" s="70">
        <v>28000</v>
      </c>
      <c r="L10" s="15" t="s">
        <v>769</v>
      </c>
      <c r="M10" s="12" t="s">
        <v>770</v>
      </c>
      <c r="N10" s="12" t="s">
        <v>771</v>
      </c>
      <c r="O10" s="81"/>
    </row>
    <row r="11" s="4" customFormat="1" ht="40" customHeight="1" spans="1:24">
      <c r="A11" s="13" t="s">
        <v>745</v>
      </c>
      <c r="B11" s="12">
        <v>9</v>
      </c>
      <c r="C11" t="str">
        <f>_xlfn.DISPIMG("ID_6474B67B93B1453889881FF3FDD8C134",1)</f>
        <v>=DISPIMG("ID_6474B67B93B1453889881FF3FDD8C134",1)</v>
      </c>
      <c r="D11" s="12" t="s">
        <v>772</v>
      </c>
      <c r="E11" s="12" t="s">
        <v>773</v>
      </c>
      <c r="F11" s="12">
        <v>60655193798</v>
      </c>
      <c r="G11" s="80" t="s">
        <v>774</v>
      </c>
      <c r="H11" s="14">
        <v>40.6</v>
      </c>
      <c r="I11" s="70" t="s">
        <v>37</v>
      </c>
      <c r="J11" s="70">
        <v>150000</v>
      </c>
      <c r="K11" s="70">
        <v>180000</v>
      </c>
      <c r="L11" s="15" t="s">
        <v>775</v>
      </c>
      <c r="M11" s="12" t="s">
        <v>776</v>
      </c>
      <c r="N11" s="12" t="s">
        <v>31</v>
      </c>
      <c r="O11" s="81"/>
    </row>
    <row r="12" s="4" customFormat="1" ht="40" customHeight="1" spans="1:24">
      <c r="A12" s="13" t="s">
        <v>745</v>
      </c>
      <c r="B12" s="12">
        <v>10</v>
      </c>
      <c r="C12" s="13" t="str">
        <f>_xlfn.DISPIMG("ID_1083F0A5B2F0468085B70D508551B46A",1)</f>
        <v>=DISPIMG("ID_1083F0A5B2F0468085B70D508551B46A",1)</v>
      </c>
      <c r="D12" s="13" t="s">
        <v>777</v>
      </c>
      <c r="E12" s="12" t="s">
        <v>778</v>
      </c>
      <c r="F12" s="12" t="s">
        <v>779</v>
      </c>
      <c r="G12" s="80" t="s">
        <v>780</v>
      </c>
      <c r="H12" s="14">
        <v>10</v>
      </c>
      <c r="I12" s="70" t="s">
        <v>37</v>
      </c>
      <c r="J12" s="70">
        <v>50000</v>
      </c>
      <c r="K12" s="70">
        <v>60000</v>
      </c>
      <c r="L12" s="15" t="s">
        <v>781</v>
      </c>
      <c r="M12" s="12" t="s">
        <v>763</v>
      </c>
      <c r="N12" s="12" t="s">
        <v>31</v>
      </c>
      <c r="O12" s="81"/>
    </row>
    <row r="13" s="4" customFormat="1" ht="40" customHeight="1" spans="1:24">
      <c r="A13" s="13" t="s">
        <v>745</v>
      </c>
      <c r="B13" s="12">
        <v>11</v>
      </c>
      <c r="C13" t="str">
        <f>_xlfn.DISPIMG("ID_A77886573EA4421C87CB9B7E8E9907F6",1)</f>
        <v>=DISPIMG("ID_A77886573EA4421C87CB9B7E8E9907F6",1)</v>
      </c>
      <c r="D13" s="12" t="s">
        <v>782</v>
      </c>
      <c r="E13" s="12" t="s">
        <v>783</v>
      </c>
      <c r="F13" s="12">
        <v>44009468971</v>
      </c>
      <c r="G13" s="80" t="s">
        <v>784</v>
      </c>
      <c r="H13" s="46">
        <v>14</v>
      </c>
      <c r="I13" s="73" t="s">
        <v>37</v>
      </c>
      <c r="J13" s="89">
        <v>40000</v>
      </c>
      <c r="K13" s="89">
        <v>46000</v>
      </c>
      <c r="L13" s="15" t="s">
        <v>785</v>
      </c>
      <c r="M13" s="12" t="s">
        <v>786</v>
      </c>
      <c r="N13" s="12" t="s">
        <v>31</v>
      </c>
      <c r="O13" s="81"/>
    </row>
    <row r="14" s="4" customFormat="1" ht="40" customHeight="1" spans="1:24">
      <c r="A14" s="13" t="s">
        <v>745</v>
      </c>
      <c r="B14" s="12">
        <v>12</v>
      </c>
      <c r="C14" t="str">
        <f>_xlfn.DISPIMG("ID_C19A4551C1BD45EEB722F72A02E3426A",1)</f>
        <v>=DISPIMG("ID_C19A4551C1BD45EEB722F72A02E3426A",1)</v>
      </c>
      <c r="D14" s="12" t="s">
        <v>787</v>
      </c>
      <c r="E14" s="12" t="s">
        <v>788</v>
      </c>
      <c r="F14" s="12">
        <v>58853513952</v>
      </c>
      <c r="G14" s="80" t="s">
        <v>789</v>
      </c>
      <c r="H14" s="46">
        <v>26.3</v>
      </c>
      <c r="I14" s="73" t="s">
        <v>37</v>
      </c>
      <c r="J14" s="69">
        <v>40000</v>
      </c>
      <c r="K14" s="69">
        <v>50000</v>
      </c>
      <c r="L14" s="15" t="s">
        <v>790</v>
      </c>
      <c r="M14" s="12" t="s">
        <v>791</v>
      </c>
      <c r="N14" s="12" t="s">
        <v>31</v>
      </c>
      <c r="O14" s="81"/>
    </row>
    <row r="15" s="4" customFormat="1" ht="40" customHeight="1" spans="1:24">
      <c r="A15" s="13" t="s">
        <v>745</v>
      </c>
      <c r="B15" s="12">
        <v>13</v>
      </c>
      <c r="C15" t="str">
        <f>_xlfn.DISPIMG("ID_1724FEE325E5433BAEDC8D46245A41A2",1)</f>
        <v>=DISPIMG("ID_1724FEE325E5433BAEDC8D46245A41A2",1)</v>
      </c>
      <c r="D15" s="12" t="s">
        <v>792</v>
      </c>
      <c r="E15" s="12" t="s">
        <v>793</v>
      </c>
      <c r="F15" s="12">
        <v>73503193468</v>
      </c>
      <c r="G15" s="80" t="s">
        <v>794</v>
      </c>
      <c r="H15" s="46">
        <v>4.8</v>
      </c>
      <c r="I15" s="73" t="s">
        <v>37</v>
      </c>
      <c r="J15" s="73">
        <v>15000</v>
      </c>
      <c r="K15" s="73">
        <v>20000</v>
      </c>
      <c r="L15" s="15" t="s">
        <v>795</v>
      </c>
      <c r="M15" s="12" t="s">
        <v>791</v>
      </c>
      <c r="N15" s="12" t="s">
        <v>31</v>
      </c>
      <c r="O15" s="81"/>
    </row>
    <row r="16" s="4" customFormat="1" ht="40" customHeight="1" spans="1:24">
      <c r="A16" s="13" t="s">
        <v>745</v>
      </c>
      <c r="B16" s="12">
        <v>14</v>
      </c>
      <c r="C16" t="str">
        <f>_xlfn.DISPIMG("ID_5DD504DD264B477B8330EAF05747E81F",1)</f>
        <v>=DISPIMG("ID_5DD504DD264B477B8330EAF05747E81F",1)</v>
      </c>
      <c r="D16" s="12" t="s">
        <v>796</v>
      </c>
      <c r="E16" s="12" t="s">
        <v>797</v>
      </c>
      <c r="F16" s="12">
        <v>89881504862</v>
      </c>
      <c r="G16" s="80" t="s">
        <v>798</v>
      </c>
      <c r="H16" s="46">
        <v>2.3</v>
      </c>
      <c r="I16" s="73" t="s">
        <v>37</v>
      </c>
      <c r="J16" s="73">
        <v>12000</v>
      </c>
      <c r="K16" s="73">
        <v>18000</v>
      </c>
      <c r="L16" s="15" t="s">
        <v>799</v>
      </c>
      <c r="M16" s="12" t="s">
        <v>776</v>
      </c>
      <c r="N16" s="12" t="s">
        <v>31</v>
      </c>
      <c r="O16" s="81"/>
    </row>
    <row r="17" s="4" customFormat="1" ht="40" customHeight="1" spans="1:15">
      <c r="A17" s="13" t="s">
        <v>745</v>
      </c>
      <c r="B17" s="12">
        <v>15</v>
      </c>
      <c r="C17" t="str">
        <f>_xlfn.DISPIMG("ID_63B88B7C90BB4FFE99DD815FF0C871F9",1)</f>
        <v>=DISPIMG("ID_63B88B7C90BB4FFE99DD815FF0C871F9",1)</v>
      </c>
      <c r="D17" s="12" t="s">
        <v>800</v>
      </c>
      <c r="E17" s="12" t="s">
        <v>801</v>
      </c>
      <c r="F17" s="12">
        <v>80919475490</v>
      </c>
      <c r="G17" s="80" t="s">
        <v>802</v>
      </c>
      <c r="H17" s="46">
        <v>0.55</v>
      </c>
      <c r="I17" s="73" t="s">
        <v>37</v>
      </c>
      <c r="J17" s="73">
        <v>8000</v>
      </c>
      <c r="K17" s="73">
        <v>10000</v>
      </c>
      <c r="L17" s="15" t="s">
        <v>37</v>
      </c>
      <c r="M17" s="12" t="s">
        <v>791</v>
      </c>
      <c r="N17" s="12" t="s">
        <v>31</v>
      </c>
      <c r="O17" s="81"/>
    </row>
    <row r="18" s="4" customFormat="1" ht="40" customHeight="1" spans="1:15">
      <c r="A18" s="13" t="s">
        <v>745</v>
      </c>
      <c r="B18" s="12">
        <v>16</v>
      </c>
      <c r="C18" t="str">
        <f>_xlfn.DISPIMG("ID_14FA3DA7B30E4C3298F51103F1CD89B1",1)</f>
        <v>=DISPIMG("ID_14FA3DA7B30E4C3298F51103F1CD89B1",1)</v>
      </c>
      <c r="D18" s="12" t="s">
        <v>803</v>
      </c>
      <c r="E18" s="12" t="s">
        <v>804</v>
      </c>
      <c r="F18" s="12" t="s">
        <v>805</v>
      </c>
      <c r="G18" s="80" t="s">
        <v>806</v>
      </c>
      <c r="H18" s="46">
        <v>0.5</v>
      </c>
      <c r="I18" s="73" t="s">
        <v>37</v>
      </c>
      <c r="J18" s="73">
        <v>6000</v>
      </c>
      <c r="K18" s="73">
        <v>10000</v>
      </c>
      <c r="L18" s="15" t="s">
        <v>37</v>
      </c>
      <c r="M18" s="12" t="s">
        <v>791</v>
      </c>
      <c r="N18" s="12" t="s">
        <v>31</v>
      </c>
      <c r="O18" s="81"/>
    </row>
    <row r="19" s="4" customFormat="1" ht="40" customHeight="1" spans="1:15">
      <c r="A19" s="12" t="s">
        <v>745</v>
      </c>
      <c r="B19" s="12">
        <v>17</v>
      </c>
      <c r="C19" t="str">
        <f>_xlfn.DISPIMG("ID_0A64829B2F60447EAAAEE40240D609FD",1)</f>
        <v>=DISPIMG("ID_0A64829B2F60447EAAAEE40240D609FD",1)</v>
      </c>
      <c r="D19" s="12" t="s">
        <v>807</v>
      </c>
      <c r="E19" s="12" t="s">
        <v>808</v>
      </c>
      <c r="F19" s="12">
        <v>80195089416</v>
      </c>
      <c r="G19" s="80" t="s">
        <v>809</v>
      </c>
      <c r="H19" s="46">
        <v>19.8</v>
      </c>
      <c r="I19" s="73">
        <v>8000</v>
      </c>
      <c r="J19" s="73">
        <v>10000</v>
      </c>
      <c r="K19" s="73">
        <v>18000</v>
      </c>
      <c r="L19" s="15" t="s">
        <v>810</v>
      </c>
      <c r="M19" s="12" t="s">
        <v>811</v>
      </c>
      <c r="N19" s="12" t="s">
        <v>667</v>
      </c>
      <c r="O19" s="81"/>
    </row>
    <row r="20" s="4" customFormat="1" ht="40" customHeight="1" spans="1:15">
      <c r="A20" s="13" t="s">
        <v>745</v>
      </c>
      <c r="B20" s="12">
        <v>18</v>
      </c>
      <c r="C20" s="13" t="str">
        <f>_xlfn.DISPIMG("ID_7A677D4C07EB4EFAB39FB91998F81354",1)</f>
        <v>=DISPIMG("ID_7A677D4C07EB4EFAB39FB91998F81354",1)</v>
      </c>
      <c r="D20" s="13" t="s">
        <v>812</v>
      </c>
      <c r="E20" s="12" t="s">
        <v>813</v>
      </c>
      <c r="F20" s="12">
        <v>54242567</v>
      </c>
      <c r="G20" s="80" t="s">
        <v>814</v>
      </c>
      <c r="H20" s="14">
        <v>10.7</v>
      </c>
      <c r="I20" s="70" t="s">
        <v>37</v>
      </c>
      <c r="J20" s="69">
        <v>50000</v>
      </c>
      <c r="K20" s="69">
        <v>60000</v>
      </c>
      <c r="L20" s="15" t="s">
        <v>815</v>
      </c>
      <c r="M20" s="12" t="s">
        <v>816</v>
      </c>
      <c r="N20" s="12" t="s">
        <v>817</v>
      </c>
      <c r="O20" s="81"/>
    </row>
    <row r="21" s="4" customFormat="1" ht="40" customHeight="1" spans="1:15">
      <c r="A21" s="13" t="s">
        <v>818</v>
      </c>
      <c r="B21" s="12">
        <v>19</v>
      </c>
      <c r="C21" s="13" t="str">
        <f>_xlfn.DISPIMG("ID_5391CE980D3047BB8D7597DC58503873",1)</f>
        <v>=DISPIMG("ID_5391CE980D3047BB8D7597DC58503873",1)</v>
      </c>
      <c r="D21" s="13" t="s">
        <v>819</v>
      </c>
      <c r="E21" s="12" t="s">
        <v>820</v>
      </c>
      <c r="F21" s="12">
        <v>85575992348</v>
      </c>
      <c r="G21" s="80" t="s">
        <v>821</v>
      </c>
      <c r="H21" s="14">
        <v>6</v>
      </c>
      <c r="I21" s="70">
        <v>5000</v>
      </c>
      <c r="J21" s="70">
        <v>8000</v>
      </c>
      <c r="K21" s="70">
        <v>10000</v>
      </c>
      <c r="L21" s="15" t="s">
        <v>822</v>
      </c>
      <c r="M21" s="12" t="s">
        <v>823</v>
      </c>
      <c r="N21" s="12" t="s">
        <v>824</v>
      </c>
      <c r="O21" s="81"/>
    </row>
    <row r="22" s="4" customFormat="1" ht="40" customHeight="1" spans="1:15">
      <c r="A22" s="12" t="s">
        <v>745</v>
      </c>
      <c r="B22" s="12">
        <v>20</v>
      </c>
      <c r="C22" s="12" t="str">
        <f>_xlfn.DISPIMG("ID_03E9998E72124CFC8B09EBD2B28C2E3F",1)</f>
        <v>=DISPIMG("ID_03E9998E72124CFC8B09EBD2B28C2E3F",1)</v>
      </c>
      <c r="D22" s="12" t="s">
        <v>825</v>
      </c>
      <c r="E22" s="12" t="s">
        <v>826</v>
      </c>
      <c r="F22" s="12" t="s">
        <v>827</v>
      </c>
      <c r="G22" s="80" t="s">
        <v>828</v>
      </c>
      <c r="H22" s="46">
        <v>5.4</v>
      </c>
      <c r="I22" s="73">
        <v>15000</v>
      </c>
      <c r="J22" s="73">
        <v>30000</v>
      </c>
      <c r="K22" s="73">
        <v>50000</v>
      </c>
      <c r="L22" s="15" t="s">
        <v>829</v>
      </c>
      <c r="M22" s="12" t="s">
        <v>830</v>
      </c>
      <c r="N22" s="12" t="s">
        <v>299</v>
      </c>
      <c r="O22" s="81"/>
    </row>
    <row r="23" s="4" customFormat="1" ht="40" customHeight="1" spans="1:15">
      <c r="A23" s="13" t="s">
        <v>745</v>
      </c>
      <c r="B23" s="12">
        <v>21</v>
      </c>
      <c r="C23" s="13" t="str">
        <f>_xlfn.DISPIMG("ID_8A26B045A1D54FFCAECC6D5C5C54B645",1)</f>
        <v>=DISPIMG("ID_8A26B045A1D54FFCAECC6D5C5C54B645",1)</v>
      </c>
      <c r="D23" s="13" t="s">
        <v>831</v>
      </c>
      <c r="E23" s="12" t="s">
        <v>832</v>
      </c>
      <c r="F23" s="12">
        <v>42933218584</v>
      </c>
      <c r="G23" s="80" t="s">
        <v>833</v>
      </c>
      <c r="H23" s="14">
        <v>2.3</v>
      </c>
      <c r="I23" s="70">
        <v>1500</v>
      </c>
      <c r="J23" s="73">
        <v>5000</v>
      </c>
      <c r="K23" s="73">
        <v>8000</v>
      </c>
      <c r="L23" s="15" t="s">
        <v>834</v>
      </c>
      <c r="M23" s="12" t="s">
        <v>835</v>
      </c>
      <c r="N23" s="12" t="s">
        <v>836</v>
      </c>
      <c r="O23" s="81"/>
    </row>
    <row r="24" s="4" customFormat="1" ht="40" customHeight="1" spans="1:15">
      <c r="A24" s="12" t="s">
        <v>745</v>
      </c>
      <c r="B24" s="12">
        <v>22</v>
      </c>
      <c r="C24" s="12" t="str">
        <f>_xlfn.DISPIMG("ID_DA1624C855A64D88960D41E23842C904",1)</f>
        <v>=DISPIMG("ID_DA1624C855A64D88960D41E23842C904",1)</v>
      </c>
      <c r="D24" s="12" t="s">
        <v>837</v>
      </c>
      <c r="E24" s="12" t="s">
        <v>838</v>
      </c>
      <c r="F24" s="12">
        <v>89161316565</v>
      </c>
      <c r="G24" s="80" t="s">
        <v>839</v>
      </c>
      <c r="H24" s="46">
        <v>4.6</v>
      </c>
      <c r="I24" s="73">
        <v>10000</v>
      </c>
      <c r="J24" s="73">
        <v>20000</v>
      </c>
      <c r="K24" s="73">
        <v>30000</v>
      </c>
      <c r="L24" s="15" t="s">
        <v>840</v>
      </c>
      <c r="M24" s="12" t="s">
        <v>835</v>
      </c>
      <c r="N24" s="12" t="s">
        <v>291</v>
      </c>
      <c r="O24" s="81"/>
    </row>
    <row r="25" s="4" customFormat="1" ht="40" customHeight="1" spans="1:15">
      <c r="A25" s="13" t="s">
        <v>745</v>
      </c>
      <c r="B25" s="12">
        <v>23</v>
      </c>
      <c r="C25" s="13" t="str">
        <f>_xlfn.DISPIMG("ID_C2B0FACCF11146CFAC93419E3E5B18F9",1)</f>
        <v>=DISPIMG("ID_C2B0FACCF11146CFAC93419E3E5B18F9",1)</v>
      </c>
      <c r="D25" s="13" t="s">
        <v>841</v>
      </c>
      <c r="E25" s="12" t="s">
        <v>842</v>
      </c>
      <c r="F25" s="12" t="s">
        <v>843</v>
      </c>
      <c r="G25" s="80" t="s">
        <v>844</v>
      </c>
      <c r="H25" s="14">
        <v>11.5</v>
      </c>
      <c r="I25" s="70">
        <v>40000</v>
      </c>
      <c r="J25" s="70">
        <v>50000</v>
      </c>
      <c r="K25" s="70">
        <v>60000</v>
      </c>
      <c r="L25" s="15" t="s">
        <v>845</v>
      </c>
      <c r="M25" s="12" t="s">
        <v>846</v>
      </c>
      <c r="N25" s="12" t="s">
        <v>847</v>
      </c>
      <c r="O25" s="81"/>
    </row>
    <row r="26" s="4" customFormat="1" ht="40" customHeight="1" spans="1:15">
      <c r="A26" s="13" t="s">
        <v>745</v>
      </c>
      <c r="B26" s="12">
        <v>24</v>
      </c>
      <c r="C26" s="13" t="str">
        <f>_xlfn.DISPIMG("ID_874028900DCB4CD5920414A3B6BDD97C",1)</f>
        <v>=DISPIMG("ID_874028900DCB4CD5920414A3B6BDD97C",1)</v>
      </c>
      <c r="D26" s="13" t="s">
        <v>848</v>
      </c>
      <c r="E26" s="12" t="s">
        <v>849</v>
      </c>
      <c r="F26" s="12">
        <v>1595304805</v>
      </c>
      <c r="G26" s="80" t="s">
        <v>850</v>
      </c>
      <c r="H26" s="14">
        <v>15.4</v>
      </c>
      <c r="I26" s="70">
        <v>8000</v>
      </c>
      <c r="J26" s="70">
        <v>15000</v>
      </c>
      <c r="K26" s="70">
        <v>21000</v>
      </c>
      <c r="L26" s="15" t="s">
        <v>851</v>
      </c>
      <c r="M26" s="12" t="s">
        <v>852</v>
      </c>
      <c r="N26" s="12" t="s">
        <v>853</v>
      </c>
      <c r="O26" s="81"/>
    </row>
    <row r="27" s="4" customFormat="1" ht="40" customHeight="1" spans="1:15">
      <c r="A27" s="12" t="s">
        <v>745</v>
      </c>
      <c r="B27" s="12">
        <v>25</v>
      </c>
      <c r="C27" s="12" t="str">
        <f>_xlfn.DISPIMG("ID_7CD5AC4B223D40048DED1DC9DD3962F8",1)</f>
        <v>=DISPIMG("ID_7CD5AC4B223D40048DED1DC9DD3962F8",1)</v>
      </c>
      <c r="D27" s="12" t="s">
        <v>854</v>
      </c>
      <c r="E27" s="12" t="s">
        <v>855</v>
      </c>
      <c r="F27" s="12" t="s">
        <v>856</v>
      </c>
      <c r="G27" s="80" t="s">
        <v>857</v>
      </c>
      <c r="H27" s="46">
        <v>11.9</v>
      </c>
      <c r="I27" s="73">
        <v>12000</v>
      </c>
      <c r="J27" s="73">
        <v>18000</v>
      </c>
      <c r="K27" s="73">
        <v>22000</v>
      </c>
      <c r="L27" s="15" t="s">
        <v>858</v>
      </c>
      <c r="M27" s="12" t="s">
        <v>859</v>
      </c>
      <c r="N27" s="12" t="s">
        <v>860</v>
      </c>
      <c r="O27" s="81"/>
    </row>
    <row r="28" s="4" customFormat="1" ht="40" customHeight="1" spans="1:15">
      <c r="A28" s="12" t="s">
        <v>745</v>
      </c>
      <c r="B28" s="12">
        <v>26</v>
      </c>
      <c r="C28" s="12" t="str">
        <f>_xlfn.DISPIMG("ID_C52D2B4F36EE4B968CB796C656BA5F48",1)</f>
        <v>=DISPIMG("ID_C52D2B4F36EE4B968CB796C656BA5F48",1)</v>
      </c>
      <c r="D28" s="12" t="s">
        <v>861</v>
      </c>
      <c r="E28" s="12" t="s">
        <v>862</v>
      </c>
      <c r="F28" s="12">
        <v>47124206757</v>
      </c>
      <c r="G28" s="80" t="s">
        <v>863</v>
      </c>
      <c r="H28" s="46">
        <v>11.2</v>
      </c>
      <c r="I28" s="73">
        <v>2000</v>
      </c>
      <c r="J28" s="73">
        <v>4000</v>
      </c>
      <c r="K28" s="73">
        <v>7000</v>
      </c>
      <c r="L28" s="15" t="s">
        <v>864</v>
      </c>
      <c r="M28" s="12" t="s">
        <v>865</v>
      </c>
      <c r="N28" s="12" t="s">
        <v>866</v>
      </c>
      <c r="O28" s="81"/>
    </row>
    <row r="29" s="4" customFormat="1" ht="40" customHeight="1" spans="1:15">
      <c r="A29" s="13" t="s">
        <v>745</v>
      </c>
      <c r="B29" s="12">
        <v>27</v>
      </c>
      <c r="C29" s="13" t="str">
        <f>_xlfn.DISPIMG("ID_DC38CA944A474009B414F9D40D10B1E8",1)</f>
        <v>=DISPIMG("ID_DC38CA944A474009B414F9D40D10B1E8",1)</v>
      </c>
      <c r="D29" s="13" t="s">
        <v>867</v>
      </c>
      <c r="E29" s="12" t="s">
        <v>868</v>
      </c>
      <c r="F29" s="12">
        <v>64172456005</v>
      </c>
      <c r="G29" s="80" t="s">
        <v>869</v>
      </c>
      <c r="H29" s="14">
        <v>8.2</v>
      </c>
      <c r="I29" s="70" t="s">
        <v>37</v>
      </c>
      <c r="J29" s="70" t="s">
        <v>37</v>
      </c>
      <c r="K29" s="70">
        <v>20000</v>
      </c>
      <c r="L29" s="15" t="s">
        <v>870</v>
      </c>
      <c r="M29" s="12" t="s">
        <v>871</v>
      </c>
      <c r="N29" s="12" t="s">
        <v>872</v>
      </c>
      <c r="O29" s="81"/>
    </row>
    <row r="30" s="4" customFormat="1" ht="40" customHeight="1" spans="1:15">
      <c r="A30" s="13" t="s">
        <v>745</v>
      </c>
      <c r="B30" s="12">
        <v>28</v>
      </c>
      <c r="C30" s="13" t="str">
        <f>_xlfn.DISPIMG("ID_7E12B098D69341418AAD3F594F1E65FD",1)</f>
        <v>=DISPIMG("ID_7E12B098D69341418AAD3F594F1E65FD",1)</v>
      </c>
      <c r="D30" s="13" t="s">
        <v>873</v>
      </c>
      <c r="E30" s="12" t="s">
        <v>874</v>
      </c>
      <c r="F30" s="12" t="s">
        <v>875</v>
      </c>
      <c r="G30" s="80" t="s">
        <v>876</v>
      </c>
      <c r="H30" s="14">
        <v>7.5</v>
      </c>
      <c r="I30" s="70">
        <v>3000</v>
      </c>
      <c r="J30" s="70">
        <v>6000</v>
      </c>
      <c r="K30" s="70">
        <v>8000</v>
      </c>
      <c r="L30" s="15" t="s">
        <v>877</v>
      </c>
      <c r="M30" s="12" t="s">
        <v>878</v>
      </c>
      <c r="N30" s="12" t="s">
        <v>642</v>
      </c>
      <c r="O30" s="81"/>
    </row>
    <row r="31" s="4" customFormat="1" ht="40" customHeight="1" spans="1:15">
      <c r="A31" s="12" t="s">
        <v>745</v>
      </c>
      <c r="B31" s="12">
        <v>29</v>
      </c>
      <c r="C31" s="12" t="str">
        <f>_xlfn.DISPIMG("ID_6D79336BBF7D4BDE950471603CD8BA92",1)</f>
        <v>=DISPIMG("ID_6D79336BBF7D4BDE950471603CD8BA92",1)</v>
      </c>
      <c r="D31" s="12" t="s">
        <v>879</v>
      </c>
      <c r="E31" s="12" t="s">
        <v>880</v>
      </c>
      <c r="F31" s="12">
        <v>1049553520</v>
      </c>
      <c r="G31" s="80" t="s">
        <v>881</v>
      </c>
      <c r="H31" s="46">
        <v>5.7</v>
      </c>
      <c r="I31" s="73">
        <v>8000</v>
      </c>
      <c r="J31" s="73">
        <v>15000</v>
      </c>
      <c r="K31" s="73">
        <v>21000</v>
      </c>
      <c r="L31" s="15" t="s">
        <v>882</v>
      </c>
      <c r="M31" s="12" t="s">
        <v>883</v>
      </c>
      <c r="N31" s="12" t="s">
        <v>884</v>
      </c>
      <c r="O31" s="81"/>
    </row>
    <row r="32" s="4" customFormat="1" ht="40" customHeight="1" spans="1:15">
      <c r="A32" s="12" t="s">
        <v>745</v>
      </c>
      <c r="B32" s="12">
        <v>30</v>
      </c>
      <c r="C32" s="12" t="str">
        <f>_xlfn.DISPIMG("ID_A0476BE4417240B59DDAFBC8EF32D7AE",1)</f>
        <v>=DISPIMG("ID_A0476BE4417240B59DDAFBC8EF32D7AE",1)</v>
      </c>
      <c r="D32" s="12" t="s">
        <v>885</v>
      </c>
      <c r="E32" s="12" t="s">
        <v>886</v>
      </c>
      <c r="F32" s="12" t="s">
        <v>887</v>
      </c>
      <c r="G32" s="80" t="s">
        <v>888</v>
      </c>
      <c r="H32" s="46">
        <v>2.5</v>
      </c>
      <c r="I32" s="73" t="s">
        <v>37</v>
      </c>
      <c r="J32" s="73">
        <v>15000</v>
      </c>
      <c r="K32" s="73">
        <v>20000</v>
      </c>
      <c r="L32" s="15" t="s">
        <v>889</v>
      </c>
      <c r="M32" s="12" t="s">
        <v>890</v>
      </c>
      <c r="N32" s="12" t="s">
        <v>891</v>
      </c>
      <c r="O32" s="81"/>
    </row>
    <row r="33" s="4" customFormat="1" ht="40" customHeight="1" spans="1:15">
      <c r="A33" s="12" t="s">
        <v>745</v>
      </c>
      <c r="B33" s="12">
        <v>31</v>
      </c>
      <c r="C33" s="12" t="str">
        <f>_xlfn.DISPIMG("ID_890B269870654366A75BCBFC598E7183",1)</f>
        <v>=DISPIMG("ID_890B269870654366A75BCBFC598E7183",1)</v>
      </c>
      <c r="D33" s="12" t="s">
        <v>892</v>
      </c>
      <c r="E33" s="12" t="s">
        <v>893</v>
      </c>
      <c r="F33" s="12" t="s">
        <v>894</v>
      </c>
      <c r="G33" s="80" t="s">
        <v>895</v>
      </c>
      <c r="H33" s="46">
        <v>2.7</v>
      </c>
      <c r="I33" s="73">
        <v>14000</v>
      </c>
      <c r="J33" s="73">
        <v>18000</v>
      </c>
      <c r="K33" s="73">
        <v>27000</v>
      </c>
      <c r="L33" s="15" t="s">
        <v>896</v>
      </c>
      <c r="M33" s="12" t="s">
        <v>897</v>
      </c>
      <c r="N33" s="12" t="s">
        <v>898</v>
      </c>
      <c r="O33" s="81"/>
    </row>
    <row r="34" s="4" customFormat="1" ht="40" customHeight="1" spans="1:15">
      <c r="A34" s="13" t="s">
        <v>745</v>
      </c>
      <c r="B34" s="12">
        <v>32</v>
      </c>
      <c r="C34" s="13" t="str">
        <f>_xlfn.DISPIMG("ID_BECADCADE4284D78A20B469774DD54E6",1)</f>
        <v>=DISPIMG("ID_BECADCADE4284D78A20B469774DD54E6",1)</v>
      </c>
      <c r="D34" s="13" t="s">
        <v>899</v>
      </c>
      <c r="E34" s="12" t="s">
        <v>900</v>
      </c>
      <c r="F34" s="12">
        <v>89816852007</v>
      </c>
      <c r="G34" s="80" t="s">
        <v>901</v>
      </c>
      <c r="H34" s="14">
        <v>2.2</v>
      </c>
      <c r="I34" s="70" t="s">
        <v>37</v>
      </c>
      <c r="J34" s="70" t="s">
        <v>37</v>
      </c>
      <c r="K34" s="70">
        <v>30000</v>
      </c>
      <c r="L34" s="15" t="s">
        <v>902</v>
      </c>
      <c r="M34" s="12" t="s">
        <v>897</v>
      </c>
      <c r="N34" s="12" t="s">
        <v>903</v>
      </c>
      <c r="O34" s="81"/>
    </row>
    <row r="35" s="4" customFormat="1" ht="40" customHeight="1" spans="1:15">
      <c r="A35" s="13" t="s">
        <v>745</v>
      </c>
      <c r="B35" s="12">
        <v>33</v>
      </c>
      <c r="C35" s="13" t="str">
        <f>_xlfn.DISPIMG("ID_02800252A65E46E7B75FA64400738DA1",1)</f>
        <v>=DISPIMG("ID_02800252A65E46E7B75FA64400738DA1",1)</v>
      </c>
      <c r="D35" s="13" t="s">
        <v>904</v>
      </c>
      <c r="E35" s="12" t="s">
        <v>905</v>
      </c>
      <c r="F35" s="12">
        <v>23324969864</v>
      </c>
      <c r="G35" s="80" t="s">
        <v>906</v>
      </c>
      <c r="H35" s="14">
        <v>2</v>
      </c>
      <c r="I35" s="70" t="s">
        <v>37</v>
      </c>
      <c r="J35" s="70">
        <v>8000</v>
      </c>
      <c r="K35" s="70">
        <v>15000</v>
      </c>
      <c r="L35" s="15" t="s">
        <v>907</v>
      </c>
      <c r="M35" s="12" t="s">
        <v>908</v>
      </c>
      <c r="N35" s="12" t="s">
        <v>497</v>
      </c>
      <c r="O35" s="81"/>
    </row>
    <row r="36" s="4" customFormat="1" ht="40" customHeight="1" spans="1:15">
      <c r="A36" s="13" t="s">
        <v>745</v>
      </c>
      <c r="B36" s="12">
        <v>34</v>
      </c>
      <c r="C36" s="13" t="str">
        <f>_xlfn.DISPIMG("ID_9633095383234D1A90E3ABF7E4414783",1)</f>
        <v>=DISPIMG("ID_9633095383234D1A90E3ABF7E4414783",1)</v>
      </c>
      <c r="D36" s="13" t="s">
        <v>909</v>
      </c>
      <c r="E36" s="12" t="s">
        <v>910</v>
      </c>
      <c r="F36" s="12" t="s">
        <v>911</v>
      </c>
      <c r="G36" s="80" t="s">
        <v>912</v>
      </c>
      <c r="H36" s="14">
        <v>1.1</v>
      </c>
      <c r="I36" s="70">
        <v>6000</v>
      </c>
      <c r="J36" s="70">
        <v>9000</v>
      </c>
      <c r="K36" s="70">
        <v>12000</v>
      </c>
      <c r="L36" s="15" t="s">
        <v>913</v>
      </c>
      <c r="M36" s="12" t="s">
        <v>914</v>
      </c>
      <c r="N36" s="12" t="s">
        <v>731</v>
      </c>
      <c r="O36" s="81"/>
    </row>
    <row r="37" s="4" customFormat="1" ht="40" customHeight="1" spans="1:15">
      <c r="A37" s="13" t="s">
        <v>745</v>
      </c>
      <c r="B37" s="12">
        <v>35</v>
      </c>
      <c r="C37" s="13" t="str">
        <f>_xlfn.DISPIMG("ID_048FFBE8B8F742CF9E210C9A460567F3",1)</f>
        <v>=DISPIMG("ID_048FFBE8B8F742CF9E210C9A460567F3",1)</v>
      </c>
      <c r="D37" s="13" t="s">
        <v>915</v>
      </c>
      <c r="E37" s="12" t="s">
        <v>916</v>
      </c>
      <c r="F37" s="12">
        <v>57678193735</v>
      </c>
      <c r="G37" s="80" t="s">
        <v>917</v>
      </c>
      <c r="H37" s="14">
        <v>1.2</v>
      </c>
      <c r="I37" s="70">
        <v>5000</v>
      </c>
      <c r="J37" s="70">
        <v>8000</v>
      </c>
      <c r="K37" s="70">
        <v>10000</v>
      </c>
      <c r="L37" s="15" t="s">
        <v>918</v>
      </c>
      <c r="M37" s="12" t="s">
        <v>835</v>
      </c>
      <c r="N37" s="12" t="s">
        <v>31</v>
      </c>
      <c r="O37" s="81"/>
    </row>
    <row r="38" s="4" customFormat="1" ht="40" customHeight="1" spans="1:15">
      <c r="A38" s="12" t="s">
        <v>745</v>
      </c>
      <c r="B38" s="12">
        <v>36</v>
      </c>
      <c r="C38" s="12" t="str">
        <f>_xlfn.DISPIMG("ID_C913DA2056BB468D8309AD48173EA0E0",1)</f>
        <v>=DISPIMG("ID_C913DA2056BB468D8309AD48173EA0E0",1)</v>
      </c>
      <c r="D38" s="12" t="s">
        <v>919</v>
      </c>
      <c r="E38" s="12" t="s">
        <v>920</v>
      </c>
      <c r="F38" s="12" t="s">
        <v>921</v>
      </c>
      <c r="G38" s="80" t="s">
        <v>922</v>
      </c>
      <c r="H38" s="46">
        <v>1.5</v>
      </c>
      <c r="I38" s="73">
        <v>3000</v>
      </c>
      <c r="J38" s="73">
        <v>6000</v>
      </c>
      <c r="K38" s="73">
        <v>9000</v>
      </c>
      <c r="L38" s="15" t="s">
        <v>923</v>
      </c>
      <c r="M38" s="12" t="s">
        <v>914</v>
      </c>
      <c r="N38" s="12" t="s">
        <v>537</v>
      </c>
      <c r="O38" s="81"/>
    </row>
    <row r="39" s="4" customFormat="1" ht="40" customHeight="1" spans="1:15">
      <c r="A39" s="12" t="s">
        <v>745</v>
      </c>
      <c r="B39" s="12">
        <v>37</v>
      </c>
      <c r="C39" s="12" t="str">
        <f>_xlfn.DISPIMG("ID_68B46AAA406E483694D20D8E0739EE88",1)</f>
        <v>=DISPIMG("ID_68B46AAA406E483694D20D8E0739EE88",1)</v>
      </c>
      <c r="D39" s="12" t="s">
        <v>924</v>
      </c>
      <c r="E39" s="12" t="s">
        <v>925</v>
      </c>
      <c r="F39" s="12" t="s">
        <v>926</v>
      </c>
      <c r="G39" s="80" t="s">
        <v>927</v>
      </c>
      <c r="H39" s="46">
        <v>5.3</v>
      </c>
      <c r="I39" s="73" t="s">
        <v>37</v>
      </c>
      <c r="J39" s="73">
        <v>8000</v>
      </c>
      <c r="K39" s="73">
        <v>13000</v>
      </c>
      <c r="L39" s="15" t="s">
        <v>928</v>
      </c>
      <c r="M39" s="12" t="s">
        <v>929</v>
      </c>
      <c r="N39" s="12" t="s">
        <v>176</v>
      </c>
      <c r="O39" s="81"/>
    </row>
    <row r="40" s="4" customFormat="1" ht="40" customHeight="1" spans="1:15">
      <c r="A40" s="12" t="s">
        <v>745</v>
      </c>
      <c r="B40" s="12">
        <v>38</v>
      </c>
      <c r="C40" s="12" t="str">
        <f>_xlfn.DISPIMG("ID_407C09956BDE4C6FB997FB8DA34B20F4",1)</f>
        <v>=DISPIMG("ID_407C09956BDE4C6FB997FB8DA34B20F4",1)</v>
      </c>
      <c r="D40" s="12" t="s">
        <v>930</v>
      </c>
      <c r="E40" s="12" t="s">
        <v>931</v>
      </c>
      <c r="F40" s="12">
        <v>26957624423</v>
      </c>
      <c r="G40" s="80" t="s">
        <v>932</v>
      </c>
      <c r="H40" s="46">
        <v>2.3</v>
      </c>
      <c r="I40" s="73">
        <v>5000</v>
      </c>
      <c r="J40" s="73">
        <v>8000</v>
      </c>
      <c r="K40" s="73">
        <v>10000</v>
      </c>
      <c r="L40" s="15" t="s">
        <v>933</v>
      </c>
      <c r="M40" s="12" t="s">
        <v>859</v>
      </c>
      <c r="N40" s="12" t="s">
        <v>934</v>
      </c>
      <c r="O40" s="81"/>
    </row>
    <row r="41" s="4" customFormat="1" ht="40" customHeight="1" spans="1:15">
      <c r="A41" s="12" t="s">
        <v>745</v>
      </c>
      <c r="B41" s="12">
        <v>39</v>
      </c>
      <c r="C41" s="12" t="str">
        <f>_xlfn.DISPIMG("ID_866BAF33689942ADA59D689BBE67B2E2",1)</f>
        <v>=DISPIMG("ID_866BAF33689942ADA59D689BBE67B2E2",1)</v>
      </c>
      <c r="D41" s="12" t="s">
        <v>935</v>
      </c>
      <c r="E41" s="12" t="s">
        <v>936</v>
      </c>
      <c r="F41" s="12" t="s">
        <v>937</v>
      </c>
      <c r="G41" s="80" t="s">
        <v>938</v>
      </c>
      <c r="H41" s="46">
        <v>1.3</v>
      </c>
      <c r="I41" s="73">
        <v>4000</v>
      </c>
      <c r="J41" s="73">
        <v>7000</v>
      </c>
      <c r="K41" s="73">
        <v>10000</v>
      </c>
      <c r="L41" s="15" t="s">
        <v>939</v>
      </c>
      <c r="M41" s="12" t="s">
        <v>940</v>
      </c>
      <c r="N41" s="12" t="s">
        <v>176</v>
      </c>
      <c r="O41" s="81"/>
    </row>
    <row r="42" s="4" customFormat="1" ht="40" customHeight="1" spans="1:15">
      <c r="A42" s="13" t="s">
        <v>745</v>
      </c>
      <c r="B42" s="12">
        <v>40</v>
      </c>
      <c r="C42" s="13" t="str">
        <f>_xlfn.DISPIMG("ID_A706216DBB764C8585FE88684B797CA2",1)</f>
        <v>=DISPIMG("ID_A706216DBB764C8585FE88684B797CA2",1)</v>
      </c>
      <c r="D42" s="13" t="s">
        <v>941</v>
      </c>
      <c r="E42" s="12" t="s">
        <v>942</v>
      </c>
      <c r="F42" s="12">
        <v>73654817133</v>
      </c>
      <c r="G42" s="80" t="s">
        <v>943</v>
      </c>
      <c r="H42" s="14">
        <v>1.3</v>
      </c>
      <c r="I42" s="70">
        <v>10000</v>
      </c>
      <c r="J42" s="73">
        <v>18000</v>
      </c>
      <c r="K42" s="73">
        <v>26000</v>
      </c>
      <c r="L42" s="15" t="s">
        <v>944</v>
      </c>
      <c r="M42" s="12" t="s">
        <v>871</v>
      </c>
      <c r="N42" s="12" t="s">
        <v>136</v>
      </c>
      <c r="O42" s="81"/>
    </row>
    <row r="43" s="4" customFormat="1" ht="40" customHeight="1" spans="1:15">
      <c r="A43" s="13" t="s">
        <v>745</v>
      </c>
      <c r="B43" s="12">
        <v>41</v>
      </c>
      <c r="C43" t="str">
        <f>_xlfn.DISPIMG("ID_62780A30930D413A98D0F7BF09EE3351",1)</f>
        <v>=DISPIMG("ID_62780A30930D413A98D0F7BF09EE3351",1)</v>
      </c>
      <c r="D43" s="13" t="s">
        <v>945</v>
      </c>
      <c r="E43" s="12" t="s">
        <v>946</v>
      </c>
      <c r="F43" s="12" t="s">
        <v>947</v>
      </c>
      <c r="G43" s="80" t="s">
        <v>948</v>
      </c>
      <c r="H43" s="14">
        <v>1.1</v>
      </c>
      <c r="I43" s="70" t="s">
        <v>37</v>
      </c>
      <c r="J43" s="73">
        <v>10000</v>
      </c>
      <c r="K43" s="73">
        <v>15000</v>
      </c>
      <c r="L43" s="15" t="s">
        <v>949</v>
      </c>
      <c r="M43" s="12" t="s">
        <v>859</v>
      </c>
      <c r="N43" s="12" t="s">
        <v>144</v>
      </c>
      <c r="O43" s="81"/>
    </row>
    <row r="44" s="4" customFormat="1" ht="40" customHeight="1" spans="1:15">
      <c r="A44" s="13" t="s">
        <v>745</v>
      </c>
      <c r="B44" s="12">
        <v>42</v>
      </c>
      <c r="C44" s="13" t="str">
        <f>_xlfn.DISPIMG("ID_A90BB64F404146958D205FF85A10A817",1)</f>
        <v>=DISPIMG("ID_A90BB64F404146958D205FF85A10A817",1)</v>
      </c>
      <c r="D44" s="13" t="s">
        <v>950</v>
      </c>
      <c r="E44" s="12" t="s">
        <v>951</v>
      </c>
      <c r="F44" s="12" t="s">
        <v>952</v>
      </c>
      <c r="G44" s="80" t="s">
        <v>953</v>
      </c>
      <c r="H44" s="14">
        <v>0.66</v>
      </c>
      <c r="I44" s="70">
        <v>3000</v>
      </c>
      <c r="J44" s="73">
        <v>6000</v>
      </c>
      <c r="K44" s="73">
        <v>8000</v>
      </c>
      <c r="L44" s="82" t="s">
        <v>37</v>
      </c>
      <c r="M44" s="12" t="s">
        <v>859</v>
      </c>
      <c r="N44" s="12" t="s">
        <v>853</v>
      </c>
      <c r="O44" s="81"/>
    </row>
    <row r="45" s="4" customFormat="1" ht="40" customHeight="1" spans="1:15">
      <c r="A45" s="12" t="s">
        <v>724</v>
      </c>
      <c r="B45" s="12">
        <v>43</v>
      </c>
      <c r="C45" s="12" t="str">
        <f>_xlfn.DISPIMG("ID_0580F2861D774B8A81FE11D0A7A751A0",1)</f>
        <v>=DISPIMG("ID_0580F2861D774B8A81FE11D0A7A751A0",1)</v>
      </c>
      <c r="D45" s="12" t="s">
        <v>954</v>
      </c>
      <c r="E45" s="12" t="s">
        <v>955</v>
      </c>
      <c r="F45" s="12" t="s">
        <v>956</v>
      </c>
      <c r="G45" s="80" t="s">
        <v>957</v>
      </c>
      <c r="H45" s="46">
        <v>197.6</v>
      </c>
      <c r="I45" s="73">
        <v>75000</v>
      </c>
      <c r="J45" s="73">
        <v>150000</v>
      </c>
      <c r="K45" s="73">
        <v>200000</v>
      </c>
      <c r="L45" s="15" t="s">
        <v>958</v>
      </c>
      <c r="M45" s="12" t="s">
        <v>959</v>
      </c>
      <c r="N45" s="12" t="s">
        <v>299</v>
      </c>
      <c r="O45" s="81"/>
    </row>
    <row r="46" s="4" customFormat="1" ht="40" customHeight="1" spans="1:15">
      <c r="A46" s="13" t="s">
        <v>724</v>
      </c>
      <c r="B46" s="12">
        <v>44</v>
      </c>
      <c r="C46" s="13" t="str">
        <f>_xlfn.DISPIMG("ID_677C591434D247B3A9C5A04C430567FC",1)</f>
        <v>=DISPIMG("ID_677C591434D247B3A9C5A04C430567FC",1)</v>
      </c>
      <c r="D46" s="13" t="s">
        <v>960</v>
      </c>
      <c r="E46" s="12" t="s">
        <v>961</v>
      </c>
      <c r="F46" s="12">
        <v>855817998</v>
      </c>
      <c r="G46" s="80" t="s">
        <v>962</v>
      </c>
      <c r="H46" s="14">
        <v>158.6</v>
      </c>
      <c r="I46" s="70">
        <v>20000</v>
      </c>
      <c r="J46" s="70">
        <v>25000</v>
      </c>
      <c r="K46" s="70">
        <v>35000</v>
      </c>
      <c r="L46" s="15" t="s">
        <v>963</v>
      </c>
      <c r="M46" s="12" t="s">
        <v>964</v>
      </c>
      <c r="N46" s="12" t="s">
        <v>965</v>
      </c>
      <c r="O46" s="81"/>
    </row>
    <row r="47" s="4" customFormat="1" ht="40" customHeight="1" spans="1:15">
      <c r="A47" s="12" t="s">
        <v>724</v>
      </c>
      <c r="B47" s="12">
        <v>45</v>
      </c>
      <c r="C47" s="12" t="str">
        <f>_xlfn.DISPIMG("ID_14E8DD271AE44E86AAB4ED8D4396E758",1)</f>
        <v>=DISPIMG("ID_14E8DD271AE44E86AAB4ED8D4396E758",1)</v>
      </c>
      <c r="D47" s="12" t="s">
        <v>966</v>
      </c>
      <c r="E47" s="12" t="s">
        <v>967</v>
      </c>
      <c r="F47" s="12">
        <v>54731555607</v>
      </c>
      <c r="G47" s="80" t="s">
        <v>968</v>
      </c>
      <c r="H47" s="46">
        <v>60.3</v>
      </c>
      <c r="I47" s="73">
        <v>30300</v>
      </c>
      <c r="J47" s="73">
        <v>40000</v>
      </c>
      <c r="K47" s="73">
        <v>50000</v>
      </c>
      <c r="L47" s="15" t="s">
        <v>969</v>
      </c>
      <c r="M47" s="12" t="s">
        <v>970</v>
      </c>
      <c r="N47" s="12" t="s">
        <v>971</v>
      </c>
      <c r="O47" s="81"/>
    </row>
    <row r="48" s="4" customFormat="1" ht="40" customHeight="1" spans="1:15">
      <c r="A48" s="12" t="s">
        <v>724</v>
      </c>
      <c r="B48" s="12">
        <v>46</v>
      </c>
      <c r="C48" s="12" t="str">
        <f>_xlfn.DISPIMG("ID_3EE07DE270F746609BB14A3892FE624C",1)</f>
        <v>=DISPIMG("ID_3EE07DE270F746609BB14A3892FE624C",1)</v>
      </c>
      <c r="D48" s="12" t="s">
        <v>972</v>
      </c>
      <c r="E48" s="12" t="s">
        <v>973</v>
      </c>
      <c r="F48" s="12" t="s">
        <v>974</v>
      </c>
      <c r="G48" s="80" t="s">
        <v>975</v>
      </c>
      <c r="H48" s="46">
        <v>40.7</v>
      </c>
      <c r="I48" s="73">
        <v>8000</v>
      </c>
      <c r="J48" s="73">
        <v>13000</v>
      </c>
      <c r="K48" s="73">
        <v>20000</v>
      </c>
      <c r="L48" s="15" t="s">
        <v>976</v>
      </c>
      <c r="M48" s="12" t="s">
        <v>883</v>
      </c>
      <c r="N48" s="12" t="s">
        <v>977</v>
      </c>
      <c r="O48" s="81"/>
    </row>
    <row r="49" s="4" customFormat="1" ht="40" customHeight="1" spans="1:15">
      <c r="A49" s="12" t="s">
        <v>724</v>
      </c>
      <c r="B49" s="12">
        <v>47</v>
      </c>
      <c r="C49" s="12" t="str">
        <f>_xlfn.DISPIMG("ID_EC881A9F2F1A4EBFAEEA7DA8288DBA53",1)</f>
        <v>=DISPIMG("ID_EC881A9F2F1A4EBFAEEA7DA8288DBA53",1)</v>
      </c>
      <c r="D49" s="12" t="s">
        <v>978</v>
      </c>
      <c r="E49" s="12" t="s">
        <v>979</v>
      </c>
      <c r="F49" s="12">
        <v>64795369561</v>
      </c>
      <c r="G49" s="80" t="s">
        <v>980</v>
      </c>
      <c r="H49" s="46">
        <v>15.5</v>
      </c>
      <c r="I49" s="73">
        <v>3100</v>
      </c>
      <c r="J49" s="73">
        <v>6000</v>
      </c>
      <c r="K49" s="73">
        <v>8000</v>
      </c>
      <c r="L49" s="15" t="s">
        <v>981</v>
      </c>
      <c r="M49" s="12" t="s">
        <v>982</v>
      </c>
      <c r="N49" s="12" t="s">
        <v>983</v>
      </c>
      <c r="O49" s="81"/>
    </row>
    <row r="50" s="4" customFormat="1" ht="40" customHeight="1" spans="1:15">
      <c r="A50" s="13" t="s">
        <v>724</v>
      </c>
      <c r="B50" s="12">
        <v>48</v>
      </c>
      <c r="C50" s="13" t="str">
        <f>_xlfn.DISPIMG("ID_8EBB1D59E79A49B5B7AE197C7DAED6A2",1)</f>
        <v>=DISPIMG("ID_8EBB1D59E79A49B5B7AE197C7DAED6A2",1)</v>
      </c>
      <c r="D50" s="13" t="s">
        <v>984</v>
      </c>
      <c r="E50" s="12" t="s">
        <v>985</v>
      </c>
      <c r="F50" s="12">
        <v>325980680</v>
      </c>
      <c r="G50" s="80" t="s">
        <v>986</v>
      </c>
      <c r="H50" s="14">
        <v>6.2</v>
      </c>
      <c r="I50" s="70">
        <v>40000</v>
      </c>
      <c r="J50" s="70">
        <v>60000</v>
      </c>
      <c r="K50" s="70">
        <v>80000</v>
      </c>
      <c r="L50" s="15" t="s">
        <v>987</v>
      </c>
      <c r="M50" s="12" t="s">
        <v>988</v>
      </c>
      <c r="N50" s="12" t="s">
        <v>537</v>
      </c>
      <c r="O50" s="81"/>
    </row>
    <row r="51" s="4" customFormat="1" ht="40" customHeight="1" spans="1:15">
      <c r="A51" s="12" t="s">
        <v>724</v>
      </c>
      <c r="B51" s="12">
        <v>49</v>
      </c>
      <c r="C51" s="12" t="str">
        <f>_xlfn.DISPIMG("ID_1928EB95149F4B5CBE0981B96DA7FEA5",1)</f>
        <v>=DISPIMG("ID_1928EB95149F4B5CBE0981B96DA7FEA5",1)</v>
      </c>
      <c r="D51" s="12" t="s">
        <v>989</v>
      </c>
      <c r="E51" s="12" t="s">
        <v>990</v>
      </c>
      <c r="F51" s="12">
        <v>69015232178</v>
      </c>
      <c r="G51" s="80" t="s">
        <v>991</v>
      </c>
      <c r="H51" s="46">
        <v>9.9</v>
      </c>
      <c r="I51" s="73" t="s">
        <v>37</v>
      </c>
      <c r="J51" s="73" t="s">
        <v>37</v>
      </c>
      <c r="K51" s="73">
        <v>30000</v>
      </c>
      <c r="L51" s="15" t="s">
        <v>992</v>
      </c>
      <c r="M51" s="12" t="s">
        <v>993</v>
      </c>
      <c r="N51" s="12" t="s">
        <v>994</v>
      </c>
      <c r="O51" s="81"/>
    </row>
    <row r="52" s="4" customFormat="1" ht="40" customHeight="1" spans="1:15">
      <c r="A52" s="13" t="s">
        <v>724</v>
      </c>
      <c r="B52" s="12">
        <v>50</v>
      </c>
      <c r="C52" s="13" t="str">
        <f>_xlfn.DISPIMG("ID_6401FBD8E0EF48BFB62E0A30B85F7510",1)</f>
        <v>=DISPIMG("ID_6401FBD8E0EF48BFB62E0A30B85F7510",1)</v>
      </c>
      <c r="D52" s="13" t="s">
        <v>995</v>
      </c>
      <c r="E52" s="12" t="s">
        <v>996</v>
      </c>
      <c r="F52" s="12">
        <v>31272627263</v>
      </c>
      <c r="G52" s="80" t="s">
        <v>997</v>
      </c>
      <c r="H52" s="14">
        <v>3.2</v>
      </c>
      <c r="I52" s="70" t="s">
        <v>37</v>
      </c>
      <c r="J52" s="70">
        <v>8000</v>
      </c>
      <c r="K52" s="70">
        <v>10000</v>
      </c>
      <c r="L52" s="15" t="s">
        <v>998</v>
      </c>
      <c r="M52" s="12" t="s">
        <v>993</v>
      </c>
      <c r="N52" s="12" t="s">
        <v>866</v>
      </c>
      <c r="O52" s="81"/>
    </row>
    <row r="53" s="4" customFormat="1" ht="40" customHeight="1" spans="1:15">
      <c r="A53" s="12" t="s">
        <v>999</v>
      </c>
      <c r="B53" s="12">
        <v>51</v>
      </c>
      <c r="C53" t="str">
        <f>_xlfn.DISPIMG("ID_C10E76573D864694927A93875A46B966",1)</f>
        <v>=DISPIMG("ID_C10E76573D864694927A93875A46B966",1)</v>
      </c>
      <c r="D53" s="12" t="s">
        <v>1000</v>
      </c>
      <c r="E53" s="12" t="s">
        <v>1001</v>
      </c>
      <c r="F53" s="12">
        <v>45651862093</v>
      </c>
      <c r="G53" s="80" t="s">
        <v>1002</v>
      </c>
      <c r="H53" s="46">
        <v>10.8</v>
      </c>
      <c r="I53" s="73">
        <v>5800</v>
      </c>
      <c r="J53" s="73">
        <v>7000</v>
      </c>
      <c r="K53" s="73">
        <v>10000</v>
      </c>
      <c r="L53" s="15" t="s">
        <v>1003</v>
      </c>
      <c r="M53" s="12" t="s">
        <v>1004</v>
      </c>
      <c r="N53" s="12" t="s">
        <v>903</v>
      </c>
      <c r="O53" s="81"/>
    </row>
    <row r="54" s="4" customFormat="1" ht="40" customHeight="1" spans="1:15">
      <c r="A54" s="13" t="s">
        <v>999</v>
      </c>
      <c r="B54" s="12">
        <v>52</v>
      </c>
      <c r="C54" s="13" t="str">
        <f>_xlfn.DISPIMG("ID_692CB243303A40E6A9B40713F6A1CA1F",1)</f>
        <v>=DISPIMG("ID_692CB243303A40E6A9B40713F6A1CA1F",1)</v>
      </c>
      <c r="D54" s="13" t="s">
        <v>1005</v>
      </c>
      <c r="E54" s="12" t="s">
        <v>1006</v>
      </c>
      <c r="F54" s="12">
        <v>80991987533</v>
      </c>
      <c r="G54" s="80" t="s">
        <v>1007</v>
      </c>
      <c r="H54" s="14">
        <v>7.4</v>
      </c>
      <c r="I54" s="70">
        <v>4000</v>
      </c>
      <c r="J54" s="70">
        <v>8000</v>
      </c>
      <c r="K54" s="70">
        <v>12000</v>
      </c>
      <c r="L54" s="15" t="s">
        <v>1008</v>
      </c>
      <c r="M54" s="12" t="s">
        <v>1004</v>
      </c>
      <c r="N54" s="12" t="s">
        <v>731</v>
      </c>
      <c r="O54" s="81"/>
    </row>
    <row r="55" s="4" customFormat="1" ht="40" customHeight="1" spans="1:15">
      <c r="A55" s="12" t="s">
        <v>999</v>
      </c>
      <c r="B55" s="12">
        <v>53</v>
      </c>
      <c r="C55" s="12" t="str">
        <f>_xlfn.DISPIMG("ID_DECF14871B8C4674B505CCA3F4758F63",1)</f>
        <v>=DISPIMG("ID_DECF14871B8C4674B505CCA3F4758F63",1)</v>
      </c>
      <c r="D55" s="12" t="s">
        <v>1009</v>
      </c>
      <c r="E55" s="12" t="s">
        <v>1010</v>
      </c>
      <c r="F55" s="12">
        <v>269252587</v>
      </c>
      <c r="G55" s="80" t="s">
        <v>1011</v>
      </c>
      <c r="H55" s="46">
        <v>6.1</v>
      </c>
      <c r="I55" s="73" t="s">
        <v>37</v>
      </c>
      <c r="J55" s="73">
        <v>18000</v>
      </c>
      <c r="K55" s="73">
        <v>28000</v>
      </c>
      <c r="L55" s="15" t="s">
        <v>1012</v>
      </c>
      <c r="M55" s="12" t="s">
        <v>1004</v>
      </c>
      <c r="N55" s="12" t="s">
        <v>136</v>
      </c>
      <c r="O55" s="81"/>
    </row>
    <row r="56" s="4" customFormat="1" ht="40" customHeight="1" spans="1:15">
      <c r="A56" s="13" t="s">
        <v>999</v>
      </c>
      <c r="B56" s="12">
        <v>54</v>
      </c>
      <c r="C56" s="13" t="str">
        <f>_xlfn.DISPIMG("ID_A1909A3EB186449CB4838A717F54497A",1)</f>
        <v>=DISPIMG("ID_A1909A3EB186449CB4838A717F54497A",1)</v>
      </c>
      <c r="D56" s="13" t="s">
        <v>1013</v>
      </c>
      <c r="E56" s="12" t="s">
        <v>1014</v>
      </c>
      <c r="F56" s="12">
        <v>67822124537</v>
      </c>
      <c r="G56" s="80" t="s">
        <v>1015</v>
      </c>
      <c r="H56" s="14">
        <v>5.7</v>
      </c>
      <c r="I56" s="70">
        <v>3000</v>
      </c>
      <c r="J56" s="70">
        <v>5000</v>
      </c>
      <c r="K56" s="70">
        <v>7000</v>
      </c>
      <c r="L56" s="15" t="s">
        <v>1016</v>
      </c>
      <c r="M56" s="12" t="s">
        <v>1017</v>
      </c>
      <c r="N56" s="12" t="s">
        <v>1018</v>
      </c>
      <c r="O56" s="81"/>
    </row>
    <row r="57" s="4" customFormat="1" ht="40" customHeight="1" spans="1:15">
      <c r="A57" s="12" t="s">
        <v>999</v>
      </c>
      <c r="B57" s="12">
        <v>55</v>
      </c>
      <c r="C57" s="12" t="str">
        <f>_xlfn.DISPIMG("ID_AEEBD398DD4344C2885614D654072F9B",1)</f>
        <v>=DISPIMG("ID_AEEBD398DD4344C2885614D654072F9B",1)</v>
      </c>
      <c r="D57" s="12" t="s">
        <v>1019</v>
      </c>
      <c r="E57" s="12" t="s">
        <v>1020</v>
      </c>
      <c r="F57" s="12" t="s">
        <v>1021</v>
      </c>
      <c r="G57" s="80" t="s">
        <v>1022</v>
      </c>
      <c r="H57" s="46">
        <v>3.2</v>
      </c>
      <c r="I57" s="73" t="s">
        <v>37</v>
      </c>
      <c r="J57" s="73">
        <v>10000</v>
      </c>
      <c r="K57" s="73">
        <v>13000</v>
      </c>
      <c r="L57" s="15" t="s">
        <v>1023</v>
      </c>
      <c r="M57" s="12" t="s">
        <v>1017</v>
      </c>
      <c r="N57" s="12" t="s">
        <v>385</v>
      </c>
      <c r="O57" s="81"/>
    </row>
    <row r="58" s="4" customFormat="1" ht="40" customHeight="1" spans="1:15">
      <c r="A58" s="12" t="s">
        <v>999</v>
      </c>
      <c r="B58" s="12">
        <v>56</v>
      </c>
      <c r="C58" s="12" t="str">
        <f>_xlfn.DISPIMG("ID_490292F35CBD4E2D92119F00F2DC39FF",1)</f>
        <v>=DISPIMG("ID_490292F35CBD4E2D92119F00F2DC39FF",1)</v>
      </c>
      <c r="D58" s="12" t="s">
        <v>1024</v>
      </c>
      <c r="E58" s="12" t="s">
        <v>1025</v>
      </c>
      <c r="F58" s="12" t="s">
        <v>1026</v>
      </c>
      <c r="G58" s="80" t="s">
        <v>1027</v>
      </c>
      <c r="H58" s="46">
        <v>2.2</v>
      </c>
      <c r="I58" s="73">
        <v>10000</v>
      </c>
      <c r="J58" s="73">
        <v>30000</v>
      </c>
      <c r="K58" s="73">
        <v>50000</v>
      </c>
      <c r="L58" s="15" t="s">
        <v>1028</v>
      </c>
      <c r="M58" s="12" t="s">
        <v>1029</v>
      </c>
      <c r="N58" s="12" t="s">
        <v>1030</v>
      </c>
      <c r="O58" s="81"/>
    </row>
    <row r="59" s="4" customFormat="1" ht="40" customHeight="1" spans="1:15">
      <c r="A59" s="12" t="s">
        <v>1031</v>
      </c>
      <c r="B59" s="12">
        <v>57</v>
      </c>
      <c r="C59" s="12" t="str">
        <f>_xlfn.DISPIMG("ID_FB5222EE25E0479B82AD19CA6555663E",1)</f>
        <v>=DISPIMG("ID_FB5222EE25E0479B82AD19CA6555663E",1)</v>
      </c>
      <c r="D59" s="12" t="s">
        <v>1032</v>
      </c>
      <c r="E59" s="12" t="s">
        <v>1033</v>
      </c>
      <c r="F59" s="12">
        <v>62895611958</v>
      </c>
      <c r="G59" s="80" t="s">
        <v>1034</v>
      </c>
      <c r="H59" s="46">
        <v>12.1</v>
      </c>
      <c r="I59" s="73">
        <v>10000</v>
      </c>
      <c r="J59" s="73">
        <v>11000</v>
      </c>
      <c r="K59" s="73">
        <v>12000</v>
      </c>
      <c r="L59" s="15" t="s">
        <v>1035</v>
      </c>
      <c r="M59" s="12" t="s">
        <v>1036</v>
      </c>
      <c r="N59" s="12" t="s">
        <v>1037</v>
      </c>
      <c r="O59" s="81"/>
    </row>
    <row r="60" s="4" customFormat="1" ht="40" customHeight="1" spans="1:15">
      <c r="A60" s="12" t="s">
        <v>1038</v>
      </c>
      <c r="B60" s="12">
        <v>58</v>
      </c>
      <c r="C60" s="12" t="str">
        <f>_xlfn.DISPIMG("ID_A5C1128F7B304FB49BD874546E01637F",1)</f>
        <v>=DISPIMG("ID_A5C1128F7B304FB49BD874546E01637F",1)</v>
      </c>
      <c r="D60" s="12" t="s">
        <v>1039</v>
      </c>
      <c r="E60" s="12" t="s">
        <v>1040</v>
      </c>
      <c r="F60" s="12" t="s">
        <v>1041</v>
      </c>
      <c r="G60" s="80" t="s">
        <v>1042</v>
      </c>
      <c r="H60" s="46">
        <v>9</v>
      </c>
      <c r="I60" s="73">
        <v>8000</v>
      </c>
      <c r="J60" s="73">
        <v>10000</v>
      </c>
      <c r="K60" s="73">
        <v>13000</v>
      </c>
      <c r="L60" s="15" t="s">
        <v>1043</v>
      </c>
      <c r="M60" s="12" t="s">
        <v>1044</v>
      </c>
      <c r="N60" s="12" t="s">
        <v>299</v>
      </c>
      <c r="O60" s="81"/>
    </row>
    <row r="61" s="4" customFormat="1" ht="40" customHeight="1" spans="1:15">
      <c r="A61" s="12" t="s">
        <v>1045</v>
      </c>
      <c r="B61" s="12">
        <v>59</v>
      </c>
      <c r="C61" s="12" t="str">
        <f>_xlfn.DISPIMG("ID_F8FCC526B01848B49DD020EB9D0EFD10",1)</f>
        <v>=DISPIMG("ID_F8FCC526B01848B49DD020EB9D0EFD10",1)</v>
      </c>
      <c r="D61" s="12" t="s">
        <v>1046</v>
      </c>
      <c r="E61" s="12" t="s">
        <v>1047</v>
      </c>
      <c r="F61" s="12">
        <v>86357486</v>
      </c>
      <c r="G61" s="80" t="s">
        <v>1048</v>
      </c>
      <c r="H61" s="46">
        <v>5.8</v>
      </c>
      <c r="I61" s="73" t="s">
        <v>37</v>
      </c>
      <c r="J61" s="73">
        <v>12000</v>
      </c>
      <c r="K61" s="73">
        <v>18000</v>
      </c>
      <c r="L61" s="15" t="s">
        <v>1049</v>
      </c>
      <c r="M61" s="12" t="s">
        <v>1050</v>
      </c>
      <c r="N61" s="12" t="s">
        <v>385</v>
      </c>
      <c r="O61" s="81"/>
    </row>
    <row r="62" s="4" customFormat="1" ht="40" customHeight="1" spans="1:15">
      <c r="A62" s="12" t="s">
        <v>1051</v>
      </c>
      <c r="B62" s="12">
        <v>60</v>
      </c>
      <c r="C62" s="12" t="str">
        <f>_xlfn.DISPIMG("ID_DF734EB8DE864601B9FC007B0EE4FF24",1)</f>
        <v>=DISPIMG("ID_DF734EB8DE864601B9FC007B0EE4FF24",1)</v>
      </c>
      <c r="D62" s="12" t="s">
        <v>1052</v>
      </c>
      <c r="E62" s="12" t="s">
        <v>1053</v>
      </c>
      <c r="F62" s="12" t="s">
        <v>1054</v>
      </c>
      <c r="G62" s="80" t="s">
        <v>1055</v>
      </c>
      <c r="H62" s="46">
        <v>9.9</v>
      </c>
      <c r="I62" s="73" t="s">
        <v>37</v>
      </c>
      <c r="J62" s="73">
        <v>8000</v>
      </c>
      <c r="K62" s="73">
        <v>10000</v>
      </c>
      <c r="L62" s="15" t="s">
        <v>1056</v>
      </c>
      <c r="M62" s="12" t="s">
        <v>964</v>
      </c>
      <c r="N62" s="12" t="s">
        <v>299</v>
      </c>
      <c r="O62" s="81"/>
    </row>
    <row r="63" s="4" customFormat="1" ht="40" customHeight="1" spans="1:15">
      <c r="A63" s="12" t="s">
        <v>745</v>
      </c>
      <c r="B63" s="12">
        <v>61</v>
      </c>
      <c r="C63" t="str">
        <f>_xlfn.DISPIMG("ID_5D98421CCFA84A48A75B0F1FF9C7B971",1)</f>
        <v>=DISPIMG("ID_5D98421CCFA84A48A75B0F1FF9C7B971",1)</v>
      </c>
      <c r="D63" s="12" t="s">
        <v>1057</v>
      </c>
      <c r="E63" s="12" t="s">
        <v>1058</v>
      </c>
      <c r="F63" s="12">
        <v>89924986600</v>
      </c>
      <c r="G63" s="80" t="s">
        <v>1059</v>
      </c>
      <c r="H63" s="46">
        <v>5.5</v>
      </c>
      <c r="I63" s="73">
        <v>5000</v>
      </c>
      <c r="J63" s="73">
        <v>8000</v>
      </c>
      <c r="K63" s="73">
        <v>12000</v>
      </c>
      <c r="L63" s="15" t="s">
        <v>1060</v>
      </c>
      <c r="M63" s="12" t="s">
        <v>1061</v>
      </c>
      <c r="N63" s="12" t="s">
        <v>497</v>
      </c>
      <c r="O63" s="81"/>
    </row>
    <row r="64" s="4" customFormat="1" ht="40" customHeight="1" spans="1:15">
      <c r="A64" s="12" t="s">
        <v>745</v>
      </c>
      <c r="B64" s="12">
        <v>62</v>
      </c>
      <c r="C64" s="12" t="str">
        <f>_xlfn.DISPIMG("ID_2CB65DF8058F48DAB7D2BC36EBD92D1F",1)</f>
        <v>=DISPIMG("ID_2CB65DF8058F48DAB7D2BC36EBD92D1F",1)</v>
      </c>
      <c r="D64" s="12" t="s">
        <v>1062</v>
      </c>
      <c r="E64" s="12" t="s">
        <v>1063</v>
      </c>
      <c r="F64" s="12">
        <v>54352285396</v>
      </c>
      <c r="G64" s="80" t="s">
        <v>1064</v>
      </c>
      <c r="H64" s="46">
        <v>1.5</v>
      </c>
      <c r="I64" s="73" t="s">
        <v>37</v>
      </c>
      <c r="J64" s="73">
        <v>9000</v>
      </c>
      <c r="K64" s="73">
        <v>12000</v>
      </c>
      <c r="L64" s="15" t="s">
        <v>1065</v>
      </c>
      <c r="M64" s="12" t="s">
        <v>1066</v>
      </c>
      <c r="N64" s="12" t="s">
        <v>136</v>
      </c>
      <c r="O64" s="81"/>
    </row>
    <row r="65" s="4" customFormat="1" ht="40" customHeight="1" spans="1:15">
      <c r="A65" s="12" t="s">
        <v>745</v>
      </c>
      <c r="B65" s="12">
        <v>63</v>
      </c>
      <c r="C65" s="12" t="str">
        <f>_xlfn.DISPIMG("ID_D9FF15F2C4A548F7BAD6F5A01C347C7D",1)</f>
        <v>=DISPIMG("ID_D9FF15F2C4A548F7BAD6F5A01C347C7D",1)</v>
      </c>
      <c r="D65" s="12" t="s">
        <v>1067</v>
      </c>
      <c r="E65" s="12" t="s">
        <v>1068</v>
      </c>
      <c r="F65" s="12">
        <v>65216190567</v>
      </c>
      <c r="G65" s="80" t="s">
        <v>1069</v>
      </c>
      <c r="H65" s="46">
        <v>1.4</v>
      </c>
      <c r="I65" s="73">
        <v>3000</v>
      </c>
      <c r="J65" s="73">
        <v>5000</v>
      </c>
      <c r="K65" s="73">
        <v>7500</v>
      </c>
      <c r="L65" s="15" t="s">
        <v>1070</v>
      </c>
      <c r="M65" s="12" t="s">
        <v>1071</v>
      </c>
      <c r="N65" s="12" t="s">
        <v>176</v>
      </c>
      <c r="O65" s="81"/>
    </row>
    <row r="66" s="4" customFormat="1" ht="40" customHeight="1" spans="1:15">
      <c r="A66" s="12" t="s">
        <v>999</v>
      </c>
      <c r="B66" s="12">
        <v>64</v>
      </c>
      <c r="C66" s="12" t="str">
        <f>_xlfn.DISPIMG("ID_E9DAA817F0D64338A0016C203B549EFE",1)</f>
        <v>=DISPIMG("ID_E9DAA817F0D64338A0016C203B549EFE",1)</v>
      </c>
      <c r="D66" s="12" t="s">
        <v>1072</v>
      </c>
      <c r="E66" s="12" t="s">
        <v>1073</v>
      </c>
      <c r="F66" s="12" t="s">
        <v>1074</v>
      </c>
      <c r="G66" s="80" t="s">
        <v>1075</v>
      </c>
      <c r="H66" s="46">
        <v>0.7</v>
      </c>
      <c r="I66" s="73" t="s">
        <v>37</v>
      </c>
      <c r="J66" s="73">
        <v>7000</v>
      </c>
      <c r="K66" s="73">
        <v>10000</v>
      </c>
      <c r="L66" s="82" t="s">
        <v>37</v>
      </c>
      <c r="M66" s="12" t="s">
        <v>852</v>
      </c>
      <c r="N66" s="12" t="s">
        <v>299</v>
      </c>
      <c r="O66" s="81"/>
    </row>
    <row r="67" s="4" customFormat="1" ht="40" customHeight="1" spans="1:15">
      <c r="A67" s="13" t="s">
        <v>745</v>
      </c>
      <c r="B67" s="12">
        <v>65</v>
      </c>
      <c r="C67" t="str">
        <f>_xlfn.DISPIMG("ID_C334005F631E420EB5CC22DAE1A27611",1)</f>
        <v>=DISPIMG("ID_C334005F631E420EB5CC22DAE1A27611",1)</v>
      </c>
      <c r="D67" s="12" t="s">
        <v>1076</v>
      </c>
      <c r="E67" s="12" t="s">
        <v>1077</v>
      </c>
      <c r="F67" s="12">
        <v>87006881</v>
      </c>
      <c r="G67" s="80" t="s">
        <v>1078</v>
      </c>
      <c r="H67" s="14">
        <v>0.22</v>
      </c>
      <c r="I67" s="70" t="s">
        <v>37</v>
      </c>
      <c r="J67" s="70">
        <v>10000</v>
      </c>
      <c r="K67" s="70">
        <v>20000</v>
      </c>
      <c r="L67" s="82" t="s">
        <v>37</v>
      </c>
      <c r="M67" s="12" t="s">
        <v>1079</v>
      </c>
      <c r="N67" s="12" t="s">
        <v>176</v>
      </c>
      <c r="O67" s="81"/>
    </row>
    <row r="68" s="4" customFormat="1" ht="40" customHeight="1" spans="1:15">
      <c r="A68" s="13" t="s">
        <v>745</v>
      </c>
      <c r="B68" s="12">
        <v>66</v>
      </c>
      <c r="C68" t="str">
        <f>_xlfn.DISPIMG("ID_115A9EAAE41C4421B75C9CD629C80201",1)</f>
        <v>=DISPIMG("ID_115A9EAAE41C4421B75C9CD629C80201",1)</v>
      </c>
      <c r="D68" s="13" t="s">
        <v>1080</v>
      </c>
      <c r="E68" s="12" t="s">
        <v>1081</v>
      </c>
      <c r="F68" s="12">
        <v>55353266601</v>
      </c>
      <c r="G68" s="80" t="s">
        <v>1082</v>
      </c>
      <c r="H68" s="14">
        <v>0.86</v>
      </c>
      <c r="I68" s="70">
        <v>5000</v>
      </c>
      <c r="J68" s="70">
        <v>8000</v>
      </c>
      <c r="K68" s="70">
        <v>10000</v>
      </c>
      <c r="L68" s="82" t="s">
        <v>37</v>
      </c>
      <c r="M68" s="12" t="s">
        <v>835</v>
      </c>
      <c r="N68" s="12" t="s">
        <v>847</v>
      </c>
      <c r="O68" s="81"/>
    </row>
    <row r="69" s="4" customFormat="1" ht="40" customHeight="1" spans="1:15">
      <c r="A69" s="12" t="s">
        <v>745</v>
      </c>
      <c r="B69" s="12">
        <v>67</v>
      </c>
      <c r="C69" s="12" t="str">
        <f>_xlfn.DISPIMG("ID_93AC68952C964151B14109D211C2722B",1)</f>
        <v>=DISPIMG("ID_93AC68952C964151B14109D211C2722B",1)</v>
      </c>
      <c r="D69" s="12" t="s">
        <v>1083</v>
      </c>
      <c r="E69" s="12" t="s">
        <v>1084</v>
      </c>
      <c r="F69" s="12">
        <v>32441802332</v>
      </c>
      <c r="G69" s="80" t="s">
        <v>1085</v>
      </c>
      <c r="H69" s="46">
        <v>0.28</v>
      </c>
      <c r="I69" s="73" t="s">
        <v>37</v>
      </c>
      <c r="J69" s="73" t="s">
        <v>37</v>
      </c>
      <c r="K69" s="73">
        <v>8000</v>
      </c>
      <c r="L69" s="82" t="s">
        <v>37</v>
      </c>
      <c r="M69" s="12" t="s">
        <v>964</v>
      </c>
      <c r="N69" s="12" t="s">
        <v>136</v>
      </c>
      <c r="O69" s="81"/>
    </row>
    <row r="70" s="4" customFormat="1" ht="40" customHeight="1" spans="1:15">
      <c r="A70" s="13" t="s">
        <v>745</v>
      </c>
      <c r="B70" s="12">
        <v>68</v>
      </c>
      <c r="C70" s="13" t="str">
        <f>_xlfn.DISPIMG("ID_C06285E214BD4CC4BD507668C4FA9FF9",1)</f>
        <v>=DISPIMG("ID_C06285E214BD4CC4BD507668C4FA9FF9",1)</v>
      </c>
      <c r="D70" s="13" t="s">
        <v>1086</v>
      </c>
      <c r="E70" s="12" t="s">
        <v>1087</v>
      </c>
      <c r="F70" s="12">
        <v>26681368192</v>
      </c>
      <c r="G70" s="80" t="s">
        <v>1088</v>
      </c>
      <c r="H70" s="14">
        <v>0.42</v>
      </c>
      <c r="I70" s="70">
        <v>4000</v>
      </c>
      <c r="J70" s="70">
        <v>7000</v>
      </c>
      <c r="K70" s="70">
        <v>10000</v>
      </c>
      <c r="L70" s="82" t="s">
        <v>37</v>
      </c>
      <c r="M70" s="12" t="s">
        <v>830</v>
      </c>
      <c r="N70" s="12" t="s">
        <v>537</v>
      </c>
      <c r="O70" s="81"/>
    </row>
    <row r="71" s="4" customFormat="1" ht="40" customHeight="1" spans="1:15">
      <c r="A71" s="12" t="s">
        <v>745</v>
      </c>
      <c r="B71" s="12">
        <v>69</v>
      </c>
      <c r="C71" t="str">
        <f>_xlfn.DISPIMG("ID_B8D5F8FE9CAF4159A3BB3949BE7EFAFD",1)</f>
        <v>=DISPIMG("ID_B8D5F8FE9CAF4159A3BB3949BE7EFAFD",1)</v>
      </c>
      <c r="D71" s="12" t="s">
        <v>1089</v>
      </c>
      <c r="E71" s="12" t="s">
        <v>1090</v>
      </c>
      <c r="F71" s="12" t="s">
        <v>1091</v>
      </c>
      <c r="G71" s="80" t="s">
        <v>1092</v>
      </c>
      <c r="H71" s="46">
        <v>1</v>
      </c>
      <c r="I71" s="73">
        <v>5000</v>
      </c>
      <c r="J71" s="73">
        <v>6000</v>
      </c>
      <c r="K71" s="73">
        <v>8000</v>
      </c>
      <c r="L71" s="82" t="s">
        <v>37</v>
      </c>
      <c r="M71" s="12" t="s">
        <v>982</v>
      </c>
      <c r="N71" s="12" t="s">
        <v>1093</v>
      </c>
      <c r="O71" s="81"/>
    </row>
    <row r="72" s="4" customFormat="1" ht="40" customHeight="1" spans="1:15">
      <c r="A72" s="12" t="s">
        <v>745</v>
      </c>
      <c r="B72" s="12">
        <v>70</v>
      </c>
      <c r="C72" t="str">
        <f>_xlfn.DISPIMG("ID_2103FBDEF0A949419CFB501ACCE524E2",1)</f>
        <v>=DISPIMG("ID_2103FBDEF0A949419CFB501ACCE524E2",1)</v>
      </c>
      <c r="D72" s="12" t="s">
        <v>1094</v>
      </c>
      <c r="E72" s="12" t="s">
        <v>1095</v>
      </c>
      <c r="F72" s="12" t="s">
        <v>1096</v>
      </c>
      <c r="G72" s="80" t="s">
        <v>1097</v>
      </c>
      <c r="H72" s="46">
        <v>1.1</v>
      </c>
      <c r="I72" s="73">
        <v>6000</v>
      </c>
      <c r="J72" s="73">
        <v>10000</v>
      </c>
      <c r="K72" s="73">
        <v>12000</v>
      </c>
      <c r="L72" s="82" t="s">
        <v>1098</v>
      </c>
      <c r="M72" s="12" t="s">
        <v>890</v>
      </c>
      <c r="N72" s="12" t="s">
        <v>1099</v>
      </c>
      <c r="O72" s="81"/>
    </row>
    <row r="73" s="4" customFormat="1" ht="40" customHeight="1" spans="1:15">
      <c r="A73" s="12" t="s">
        <v>745</v>
      </c>
      <c r="B73" s="12">
        <v>71</v>
      </c>
      <c r="C73" t="str">
        <f>_xlfn.DISPIMG("ID_3B487800F45E40CB9F9E530B78C998DD",1)</f>
        <v>=DISPIMG("ID_3B487800F45E40CB9F9E530B78C998DD",1)</v>
      </c>
      <c r="D73" s="12" t="s">
        <v>1100</v>
      </c>
      <c r="E73" s="12" t="s">
        <v>1101</v>
      </c>
      <c r="F73" s="12">
        <v>38112256834</v>
      </c>
      <c r="G73" s="80" t="s">
        <v>1102</v>
      </c>
      <c r="H73" s="46">
        <v>0.39</v>
      </c>
      <c r="I73" s="73" t="s">
        <v>37</v>
      </c>
      <c r="J73" s="73">
        <v>2000</v>
      </c>
      <c r="K73" s="73">
        <v>4000</v>
      </c>
      <c r="L73" s="82" t="s">
        <v>37</v>
      </c>
      <c r="M73" s="12" t="s">
        <v>982</v>
      </c>
      <c r="N73" s="12" t="s">
        <v>1103</v>
      </c>
      <c r="O73" s="81"/>
    </row>
    <row r="74" s="4" customFormat="1" ht="40" customHeight="1" spans="1:15">
      <c r="A74" s="12" t="s">
        <v>724</v>
      </c>
      <c r="B74" s="12">
        <v>72</v>
      </c>
      <c r="C74" s="12" t="str">
        <f>_xlfn.DISPIMG("ID_86A514AC1119486EB1E1E4F12419EEE2",1)</f>
        <v>=DISPIMG("ID_86A514AC1119486EB1E1E4F12419EEE2",1)</v>
      </c>
      <c r="D74" s="12" t="s">
        <v>1104</v>
      </c>
      <c r="E74" s="12" t="s">
        <v>1105</v>
      </c>
      <c r="F74" s="12">
        <v>58450793851</v>
      </c>
      <c r="G74" s="80" t="s">
        <v>1106</v>
      </c>
      <c r="H74" s="46">
        <v>1.2</v>
      </c>
      <c r="I74" s="73">
        <v>3000</v>
      </c>
      <c r="J74" s="73">
        <v>5000</v>
      </c>
      <c r="K74" s="73">
        <v>6000</v>
      </c>
      <c r="L74" s="82" t="s">
        <v>37</v>
      </c>
      <c r="M74" s="12" t="s">
        <v>835</v>
      </c>
      <c r="N74" s="12" t="s">
        <v>37</v>
      </c>
      <c r="O74" s="81"/>
    </row>
    <row r="75" s="4" customFormat="1" ht="40" customHeight="1" spans="1:15">
      <c r="A75" s="20" t="s">
        <v>724</v>
      </c>
      <c r="B75" s="20">
        <v>73</v>
      </c>
      <c r="C75" s="20" t="str">
        <f>_xlfn.DISPIMG("ID_6CF1AA80A7D746ADA16EB55CFD6D9030",1)</f>
        <v>=DISPIMG("ID_6CF1AA80A7D746ADA16EB55CFD6D9030",1)</v>
      </c>
      <c r="D75" s="20" t="s">
        <v>1107</v>
      </c>
      <c r="E75" s="20" t="s">
        <v>1108</v>
      </c>
      <c r="F75" s="20" t="s">
        <v>1109</v>
      </c>
      <c r="G75" s="83" t="s">
        <v>1110</v>
      </c>
      <c r="H75" s="74">
        <v>0.45</v>
      </c>
      <c r="I75" s="90">
        <v>8000</v>
      </c>
      <c r="J75" s="90">
        <v>15000</v>
      </c>
      <c r="K75" s="90">
        <v>25000</v>
      </c>
      <c r="L75" s="91" t="s">
        <v>37</v>
      </c>
      <c r="M75" s="20" t="s">
        <v>988</v>
      </c>
      <c r="N75" s="20" t="s">
        <v>385</v>
      </c>
      <c r="O75" s="81"/>
    </row>
  </sheetData>
  <autoFilter xmlns:etc="http://www.wps.cn/officeDocument/2017/etCustomData" ref="A2:X75" etc:filterBottomFollowUsedRange="0">
    <extLst/>
  </autoFilter>
  <mergeCells count="1">
    <mergeCell ref="A1:N1"/>
  </mergeCells>
  <hyperlinks>
    <hyperlink ref="G45" r:id="rId2" display="https://v.douyin.com/UYCTfS6/"/>
    <hyperlink ref="L45" r:id="rId3" display="https://www.xingtu.cn/ad/creator/author-homepage/douyin-video/6639507729494835203?market_track_id=JFPBV8FGS65JDHU9CIAY&amp;search_session_id=7622928305519394852&amp;possessStarId"/>
    <hyperlink ref="G49" r:id="rId4" display="https://v.douyin.com/AS4wpBAUDes/"/>
    <hyperlink ref="L49" r:id="rId5" display="https://www.xingtu.cn/ad/creator/author-homepage/douyin-video/7506029412951326771?market_track_id=WHWTNG80Q9K6DZXOV7L4&amp;search_session_id=7624305749833531438&amp;possessStarId"/>
    <hyperlink ref="G53" r:id="rId6" display="https://v.douyin.com/HPMc3icu6YY/"/>
    <hyperlink ref="L53" r:id="rId7" display="https://www.xingtu.cn/ad/creator/author-homepage/douyin-video/7481882242390687753?market_track_id=0ARJGVBYWZNTN3VGE46K&amp;search_session_id=7626256737704345663&amp;possessStarId"/>
    <hyperlink ref="L46" r:id="rId8" display="https://www.xingtu.cn/ad/creator/author-homepage/douyin-video/7076022999010246670?market_track_id=TP4JQXRBOVCA39PEGG1F&amp;search_session_id=7628115189032140819&amp;possessStarId"/>
    <hyperlink ref="G46" r:id="rId9" display="https://v.douyin.com/EkzL8hXfw_0/"/>
    <hyperlink ref="L8" r:id="rId10" display="https://www.xingtu.cn/ad/creator/author-homepage/douyin-video/7363194369366802458?market_track_id=8B3MTZLMJXZ1NQOQP66E&amp;search_session_id=7628146370236907561&amp;possessStarId"/>
    <hyperlink ref="G8" r:id="rId11" display="https://v.douyin.com/iUtK0oyN9P0/"/>
    <hyperlink ref="G24" r:id="rId12" display="https://v.douyin.com/vUzTK_Mr9rI/"/>
    <hyperlink ref="L24" r:id="rId13" display="https://www.xingtu.cn/ad/creator/author-homepage/douyin-video/7611861806792835122?market_track_id=BA98VPPVSR7JXZVY8SG4&amp;search_session_id=7628916642072346667&amp;possessStarId"/>
    <hyperlink ref="G22" r:id="rId14" display="https://v.douyin.com/dHc-EJqjIgE/"/>
    <hyperlink ref="L22" r:id="rId15" display="https://www.xingtu.cn/ad/creator/author-homepage/douyin-video/7394258125760495625?market_track_id=WHMQUV3BFAB546C4W4J4&amp;search_session_id=7630681463172153363&amp;possessStarId"/>
    <hyperlink ref="G20" r:id="rId16" display="https://v.douyin.com/v45HSNmNvm4/" tooltip="https://v.douyin.com/v45HSNmNvm4/"/>
    <hyperlink ref="G52" r:id="rId17" display="https://v.douyin.com/0ktqD7Kq-TQ/"/>
    <hyperlink ref="L52" r:id="rId18" display="https://www.xingtu.cn/ad/creator/author-homepage/douyin-video/7627508508640051254?market_track_id=QE37THH7JJBLBJFAGXRZ&amp;search_session_id=7632240025220661291&amp;possessStarId"/>
    <hyperlink ref="G3" r:id="rId19" display="https://v.douyin.com/iy5xpGEA/"/>
    <hyperlink ref="L3" r:id="rId20" display="https://www.xingtu.cn/ad/creator/author-homepage/douyin-video/6746573383141425164?market_track_id=IQF8MKDF0SBPY8SY7L1R&amp;search_session_id=7506414821974310953&amp;video_type=2&amp;_route_from=from_page%3DMarket%26search_session_id%3D7506414821974310953%26is_for_order%3D1%26market_track_id%3DIQF8MKDF0SBPY8SY7L1R%26platform_source%3D1%26key%3D%25E8%25A5%25BF%25E7%2593%259C%25E5%25A5%2587%25E5%25B9%25BB%25E5%25B7%25A5%25E5%258E%2582%26order_by%3Dscore%26sort_type%3D2%26search_scene%3D1%26display_scene%3D1%26limit%3D20%26page%3D1%26regular_filter%3D%255Bobject%2BObject%255D%26rel_attribute_filter%3D%255Bobject%2BObject%255D%26attribute_filter%3D%255Bobject%2BObject%255D%26task_category%3D1%26package_id%3Dundefined%26is_filter%3D1%26current_tab%3D2%26displayScene%3Dmarket%26is_limit_time_price%3D0&amp;possessStarId"/>
    <hyperlink ref="G6" r:id="rId21" display="https://v.douyin.com/LmfHAD2QWLw/"/>
    <hyperlink ref="L6" r:id="rId22" display="https://www.xingtu.cn/ad/creator/author-homepage/douyin-video/7223616917523660855?market_track_id=08EPUHR7ZBL11PKP8OR1&amp;search_session_id=7622923482774487083&amp;possessStarId"/>
    <hyperlink ref="G26" r:id="rId23" display="https://v.douyin.com/FvaqunejGuY/"/>
    <hyperlink ref="L26" r:id="rId24" display="https://www.xingtu.cn/ad/creator/author-homepage/douyin-video/7625654585633275930?market_track_id=4RWUYZ98HSU6SB03NOF6&amp;search_session_id=7632250722310389823&amp;possessStarId"/>
    <hyperlink ref="G23" r:id="rId25" display="https://v.douyin.com/kCXoMkkUlQA/"/>
    <hyperlink ref="G48" r:id="rId26" display="https://v.douyin.com/6WGiXLIyxQE/"/>
    <hyperlink ref="L48" r:id="rId27" display="https://www.xingtu.cn/ad/creator/author-homepage/douyin-video/6870167326688280589?market_track_id=ZONXXADQ4OZNM1MUUH2F&amp;search_session_id=7634049273059115027&amp;possessStarId"/>
    <hyperlink ref="G69" r:id="rId28" display="https://v.douyin.com/IiCLn0XLAdg/"/>
    <hyperlink ref="G34" r:id="rId29" display="https://v.douyin.com/MntQwTFNc0c/"/>
    <hyperlink ref="L9" r:id="rId30" display="https://www.xingtu.cn/ad/creator/author-homepage/douyin-video/7636421698023063602?market_track_id=2JZDTQ48GYES53ZUM3OY&amp;search_session_id=7637792501511815187&amp;possessStarId"/>
    <hyperlink ref="G9" r:id="rId31" display="https://v.douyin.com/NkKiJlDIlV0/"/>
    <hyperlink ref="G54" r:id="rId32" display="https://v.douyin.com/MB0Z_AbCSGo/"/>
    <hyperlink ref="L54" r:id="rId33" display="https://www.xingtu.cn/ad/creator/author-homepage/douyin-video/7619278628093722633?market_track_id=P2A4SRHLHMIVOH4A2SGJ&amp;search_session_id=7637812841416032262&amp;possessStarId"/>
    <hyperlink ref="G59" r:id="rId34" display="https://v.douyin.com/VMyx4zmbIXg/"/>
    <hyperlink ref="L59" r:id="rId35" display="https://www.xingtu.cn/ad/creator/author-homepage/douyin-video/7620104182401335331?market_track_id=P7JOPZZ92JW9AVJOQK2Y&amp;search_session_id=7637834643555614763&amp;possessStarId"/>
    <hyperlink ref="G12" r:id="rId36" display="https://v.douyin.com/3COVW4ypxDM/"/>
    <hyperlink ref="L12" r:id="rId37" display="https://www.xingtu.cn/ad/creator/author-homepage/douyin-video/7632614698331930633?market_track_id=DCLFE3RX6YMWH513B3JU&amp;search_session_id=7638867426985738259&amp;possessStarId"/>
    <hyperlink ref="G30" r:id="rId38" display="https://v.douyin.com/CYkS6PX1RMA/"/>
    <hyperlink ref="G65" r:id="rId39" display="https://v.douyin.com/I6j2Bx53lDE/"/>
    <hyperlink ref="L30" r:id="rId40" display="https://www.xingtu.cn/ad/creator/author-homepage/douyin-video/7525478994339168297?market_track_id=S0TQK1PIVWE39QJJTOWI&amp;search_session_id=7639240823724572678&amp;possessStarId"/>
    <hyperlink ref="G60" r:id="rId41" display="https://v.douyin.com/gdMdERiuET0/" tooltip="https://v.douyin.com/gdMdERiuET0/"/>
    <hyperlink ref="L60" r:id="rId42" display="https://www.xingtu.cn/ad/creator/author-homepage/douyin-video/7043132477740679207?market_track_id=AH013TYWVVR7GYL911T3&amp;search_session_id=7639288645958893609&amp;possessStarId"/>
    <hyperlink ref="G47" r:id="rId43" display="https://v.douyin.com/hBhMJmad13A/"/>
    <hyperlink ref="L47" r:id="rId44" display="https://www.xingtu.cn/ad/creator/author-homepage/douyin-video/7581347930276102185?market_track_id=RDM6252254OZR14FP29P&amp;search_session_id=7639308600611553322&amp;possessStarId"/>
    <hyperlink ref="G56" r:id="rId45" display="https://v.douyin.com/YhQ7LK9VKPk/"/>
    <hyperlink ref="L56" r:id="rId46" display="https://www.xingtu.cn/ad/creator/author-homepage/douyin-video/7362933368834605066?market_track_id=8AFLJZ5TI0LT3RANBN48&amp;search_session_id=7639311367719272511&amp;possessStarId"/>
    <hyperlink ref="G70" r:id="rId47" display="https://v.douyin.com/gUyiw-L1uIw/"/>
    <hyperlink ref="G50" r:id="rId48" display="https://v.douyin.com/ssdLwPG90CA/"/>
    <hyperlink ref="L50" r:id="rId49" display="https://www.xingtu.cn/ad/creator/author-homepage/douyin-video/7377787968385187855?market_track_id=3QSRHL8NXF8L0U800IGS&amp;search_session_id=7641102421632450603&amp;possessStarId"/>
    <hyperlink ref="G29" r:id="rId50" display="https://v.douyin.com/RrR_HZSJ9D0/"/>
    <hyperlink ref="L29" r:id="rId51" display="https://www.xingtu.cn/ad/creator/author-homepage/douyin-video/7630700459895816211?market_track_id=R9QIIMBQZLH4WX4AIG0L&amp;search_session_id=7641102759903117348&amp;possessStarId"/>
    <hyperlink ref="G74" r:id="rId52" display="https://v.douyin.com/JXvB1KiF5qo/"/>
    <hyperlink ref="G42" r:id="rId53" display="https://v.douyin.com/bsBad7Zk7b8/"/>
    <hyperlink ref="G5" r:id="rId54" display="https://v.douyin.com/SHh1xEP-Lhw/"/>
    <hyperlink ref="L5" r:id="rId55" display="https://www.xingtu.cn/ad/creator/author-homepage/douyin-video/7299389605768331273?market_track_id=NEPOSOKOFCH8VH62YCK9&amp;search_session_id=7642593949865492521&amp;possessStarId"/>
    <hyperlink ref="G33" r:id="rId56" display="https://v.douyin.com/kHXo2moA7T4/"/>
    <hyperlink ref="L33" r:id="rId57" display="https://www.xingtu.cn/ad/creator/author-homepage/douyin-video/7645244133809389618?market_track_id=8ZG228J4S7KWUAOWPKEF&amp;search_session_id=7646619459561930761&amp;possessStarId"/>
    <hyperlink ref="G25" r:id="rId58" display="https://v.douyin.com/WI4kiY5_Wao/"/>
    <hyperlink ref="L25" r:id="rId59" display="https://www.xingtu.cn/ad/creator/author-homepage/douyin-video/7629705272423874606?market_track_id=LSF5ZZG61AO7U6IL1KNL&amp;search_session_id=7647065584618176531&amp;possessStarId"/>
    <hyperlink ref="L51" r:id="rId60" display="https://www.xingtu.cn/ad/creator/author-homepage/douyin-video/7601476604249767974?market_track_id=SLTWP75PEQ20U9FL9PG7&amp;search_session_id=7647067843097378835&amp;possessStarId"/>
    <hyperlink ref="G51" r:id="rId61" display="https://v.douyin.com/-AtFbCmykKI/"/>
    <hyperlink ref="G36" r:id="rId62" display="https://v.douyin.com/yhCx3UxE_8w/"/>
    <hyperlink ref="G38" r:id="rId63" display="https://v.douyin.com/jwDrnkkv0TM/"/>
    <hyperlink ref="L36" r:id="rId64" display="https://www.xingtu.cn/ad/creator/author-homepage/douyin-video/7643185468346073098?market_track_id=8ATNBJ5ILOV4V38UCIPI&amp;search_session_id=7647775373543194666&amp;possessStarId"/>
    <hyperlink ref="L38" r:id="rId65" display="https://www.xingtu.cn/ad/creator/author-homepage/douyin-video/7639009381442388006?market_track_id=Q2P8IE9107OXOC0Y1CC8&amp;search_session_id=7647776454645710867&amp;possessStarId"/>
    <hyperlink ref="G21" r:id="rId66" display="https://v.douyin.com/G0GFrYU51lg/"/>
    <hyperlink ref="L21" r:id="rId67" display="https://www.xingtu.cn/ad/creator/author-homepage/douyin-video/7609307880759492662?market_track_id=NU6L8YR47IDPXL9SDHA8&amp;search_session_id=7649285033483894803&amp;possessStarId"/>
    <hyperlink ref="G39" r:id="rId68" display="https://v.douyin.com/faVVyK9br4w/"/>
    <hyperlink ref="G68" r:id="rId69" display="https://v.douyin.com/iy47hAgUhpM/"/>
    <hyperlink ref="L39" r:id="rId70" display="https://www.xingtu.cn/ad/creator/author-homepage/douyin-video/7629776702851252274?market_track_id=AO9W17LBIVMVOXGA9CEL&amp;search_session_id=7649287200496042025&amp;possessStarId"/>
    <hyperlink ref="G75" r:id="rId71" display="https://v.douyin.com/nHiEbIZNtmM/"/>
    <hyperlink ref="L27" r:id="rId72" display="https://www.xingtu.cn/ad/creator/author-homepage/douyin-video/7643729722848854066?market_track_id=KXEUBN2NF7K85XWO9ST3&amp;search_session_id=7649304435931332614&amp;possessStarId"/>
    <hyperlink ref="G27" r:id="rId73" display="https://v.douyin.com/p5z7WJ91cZc/"/>
    <hyperlink ref="G61" r:id="rId74" display="https://v.douyin.com/z9CxAQqc7wY/"/>
    <hyperlink ref="G40" r:id="rId75" display="https://v.douyin.com/ZmvTz3YT80s/"/>
    <hyperlink ref="L40" r:id="rId76" display="https://www.xingtu.cn/ad/creator/author-homepage/douyin-video/7516714347649826835?market_track_id=XTCLXPSI4XOFANGPSY48&amp;search_session_id=7650427360328024100&amp;possessStarId"/>
    <hyperlink ref="G57" r:id="rId77" display="https://v.douyin.com/irmRQ7jq714/"/>
    <hyperlink ref="L57" r:id="rId78" display="https://www.xingtu.cn/ad/creator/author-homepage/douyin-video/7363187233316847642?market_track_id=D2N0M6CU60C8A6CFUWIT&amp;search_session_id=7651510901929361427&amp;possessStarId"/>
    <hyperlink ref="G28" r:id="rId79" display="https://v.douyin.com/OrUmHPeTBNc/"/>
    <hyperlink ref="L28" r:id="rId80" display="https://www.xingtu.cn/ad/creator/author-homepage/douyin-video/7637476372146815039?market_track_id=AIMXWHI27KYYTWPPNK5D&amp;search_session_id=7651511569721393215&amp;possessStarId"/>
    <hyperlink ref="G66" r:id="rId81" display="https://v.douyin.com/sqDY1bGdHIo/"/>
    <hyperlink ref="G62" r:id="rId82" display="https://v.douyin.com/YAOMVoCbL_s/"/>
    <hyperlink ref="G32" r:id="rId83" display="https://v.douyin.com/jivPEgcvLGY/"/>
    <hyperlink ref="L62" r:id="rId84" display="https://www.xingtu.cn/ad/creator/author-homepage/douyin-video/7572631579546255396?market_track_id=IU5TNTQSW2CY6PWX68OF&amp;search_session_id=7652301459792429098&amp;possessStarId"/>
    <hyperlink ref="L32" r:id="rId85" display="https://www.xingtu.cn/ad/creator/author-homepage/douyin-video/7110396134161383460?market_track_id=8VFN3T10L6C57B8ALLA5&amp;search_session_id=7652301424928276534&amp;possessStarId"/>
    <hyperlink ref="L20" r:id="rId86" display="https://www.xingtu.cn/ad/creator/author-homepage/douyin-video/7136870337941078053?market_track_id=QCAKJBQGJQ7EBJRU65JX&amp;search_session_id=7652610090958454827&amp;possessStarId"/>
    <hyperlink ref="L23" r:id="rId87" display="https://www.xingtu.cn/ad/creator/author-homepage/douyin-video/7629701974079373348?market_track_id=PCZ4KF29XLUIH5SOUWYQ&amp;search_session_id=7652610457454329862&amp;possessStarId"/>
    <hyperlink ref="L34" r:id="rId88" display="https://www.xingtu.cn/ad/creator/author-homepage/douyin-video/7451167910023659546?market_track_id=2NDJGQ9SVW9C1L223KE7&amp;search_session_id=7652610457454706694&amp;possessStarId"/>
    <hyperlink ref="L42" r:id="rId89" display="https://www.xingtu.cn/ad/creator/author-homepage/douyin-video/7635473884044591114?market_track_id=X0A0TT0OK4O3E9S32K2V&amp;search_session_id=7652610646068068388&amp;possessStarId"/>
    <hyperlink ref="L61" r:id="rId90" display="https://www.xingtu.cn/ad/creator/author-homepage/douyin-video/7618229248842694662?market_track_id=4Y23JLOU8Y0FG8IF1SPX&amp;search_session_id=7652610568465711140&amp;possessStarId"/>
    <hyperlink ref="G4" r:id="rId91" display="https://v.douyin.com/TnTN6kxn53U/"/>
    <hyperlink ref="L4" r:id="rId92" display="https://www.xingtu.cn/ad/creator/author-homepage/douyin-video/7114012174040694792?market_track_id=5D3N8GPGW6B6KCUJ7Z7M&amp;search_session_id=7654513671946993727&amp;possessStarId"/>
    <hyperlink ref="G67" r:id="rId93" display="https://v.douyin.com/TwKF5RkOQDw/"/>
    <hyperlink ref="G64" r:id="rId94" display="https://v.douyin.com/2cbX7DFaMJI/"/>
    <hyperlink ref="L64" r:id="rId95" display="https://www.xingtu.cn/ad/creator/author-homepage/douyin-video/7632572327645216787?market_track_id=3QN2JFG2608L24029HR7&amp;search_session_id=7654515671049076778&amp;possessStarId"/>
    <hyperlink ref="G63" r:id="rId96" display="https://v.douyin.com/xMCNbhmBsG8/"/>
    <hyperlink ref="L63" r:id="rId97" display="https://www.xingtu.cn/ad/creator/author-homepage/douyin-video/7526531231819923507?market_track_id=HP99WI6RIH8PWJGTTB2E&amp;search_session_id=7655233211836629011&amp;possessStarId"/>
    <hyperlink ref="L65" r:id="rId98" display="https://www.xingtu.cn/ad/creator/author-homepage/douyin-video/7639620184264671268?market_track_id=RSJ8MJZ4RPIOYMYPJZP6&amp;search_session_id=7657026175599968310&amp;possessStarId"/>
    <hyperlink ref="G13" r:id="rId99" display="https://v.douyin.com/lO8X4rgypxs/"/>
    <hyperlink ref="L13" r:id="rId100" display="https://www.xingtu.cn/ad/creator/author-homepage/douyin-video/7657118395696480306?market_track_id=9ODNKC2KHO7P98FLOPFM&amp;search_session_id=7657121022218518569&amp;possessStarId"/>
    <hyperlink ref="G19" r:id="rId101" display="https://v.douyin.com/rtTCVeo0OE8/"/>
    <hyperlink ref="L19" r:id="rId102" display="https://www.xingtu.cn/ad/creator/author-homepage/douyin-video/7177325709579255865?market_track_id=RKOAZ63CBQKILQBFAIVC&amp;search_session_id=7658220282351697926&amp;possessStarId"/>
    <hyperlink ref="G37" r:id="rId103" display="https://v.douyin.com/HYvB6PtzXCo/"/>
    <hyperlink ref="L37" r:id="rId104" display="https://www.xingtu.cn/ad/creator/author-homepage/douyin-video/7648630106889584690?market_track_id=MSF7ANTAW0Q0OSTVL9EM&amp;search_session_id=7658221079819239460&amp;possessStarId"/>
    <hyperlink ref="G7" r:id="rId105" display="https://v.douyin.com/j5g3_O19vl4/"/>
    <hyperlink ref="L7" r:id="rId106" display="https://www.xingtu.cn/ad/creator/author-homepage/douyin-video/6828938551166500878?market_track_id=BXGY9USEKS8LYXDSDDXK&amp;search_session_id=7660026471176241190&amp;possessStarId"/>
    <hyperlink ref="G31" r:id="rId107" display="https://v.douyin.com/PaavRcIWVfc/"/>
    <hyperlink ref="L31" r:id="rId108" display="https://www.xingtu.cn/ad/creator/author-homepage/douyin-video/7634863326979162162?market_track_id=VGQVAUDGRG13B2KYC5GV&amp;search_session_id=7660027839882297395&amp;possessStarId"/>
    <hyperlink ref="G44" r:id="rId109" display="https://v.douyin.com/Rkis1qevLN8/"/>
    <hyperlink ref="G14" r:id="rId110" display="https://v.douyin.com/cu6s1y9x00k/"/>
    <hyperlink ref="L14" r:id="rId111" display="https://www.xingtu.cn/ad/creator/author-homepage/douyin-video/7662269558601826330?market_track_id=D324J8PLZWHI0ULEXFLM&amp;search_session_id=7662273455240871987&amp;possessStarId"/>
    <hyperlink ref="G41" r:id="rId112" display="https://v.douyin.com/CFh8QvDW9AI/"/>
    <hyperlink ref="L41" r:id="rId113" display="https://www.xingtu.cn/ad/creator/author-homepage/douyin-video/7632025432186945577?market_track_id=G4YLQG97RIW4ROKP0E91&amp;search_session_id=7663319498045161515&amp;possessStarId"/>
    <hyperlink ref="G58" r:id="rId114" display="https://v.douyin.com/BUS_RZ2saxA/"/>
    <hyperlink ref="L58" r:id="rId115" display="https://www.xingtu.cn/ad/creator/author-homepage/douyin-video/7110903728575610895?market_track_id=HYFSDB13H5SKH2F9IIBC&amp;search_session_id=7665279790765473833&amp;possessStarId"/>
    <hyperlink ref="G35" r:id="rId116" display="https://v.douyin.com/NGsWEggFAGo/"/>
    <hyperlink ref="L35" r:id="rId117" display="https://www.xingtu.cn/ad/creator/author-homepage/douyin-video/7121176243898155022?market_track_id=IIDF5RN0L1MRR295ZLYR&amp;search_session_id=7665976492216041535&amp;possessStarId"/>
    <hyperlink ref="G11" r:id="rId118" display="https://v.douyin.com/6QW3S3JdZ68/"/>
    <hyperlink ref="L11" r:id="rId119" display="https://www.xingtu.cn/ad/creator/author-homepage/douyin-video/7667079665127063594?market_track_id=SWWALMUKZSS0ZPWLYTJ4&amp;search_session_id=7667400235761287194&amp;possessStarId"/>
    <hyperlink ref="G15" r:id="rId120" display="https://v.douyin.com/oYqSIwHxwgs/"/>
    <hyperlink ref="G16" r:id="rId121" display="https://v.douyin.com/6fUoJMnlW_Q/"/>
    <hyperlink ref="L16" r:id="rId122" display="https://www.xingtu.cn/ad/creator/author-homepage/douyin-video/7659442243039658030?market_track_id=JS38W3PYHKCQQXA1H511&amp;search_session_id=7667404581835751474&amp;possessStarId"/>
    <hyperlink ref="L15" r:id="rId123" display="https://www.xingtu.cn/ad/creator/author-homepage/douyin-video/7666032996121575466?market_track_id=ZJRO9HOY9QCZYKFPNYEQ&amp;search_session_id=7667410492704571438&amp;possessStarId"/>
    <hyperlink ref="G43" r:id="rId124" display="https://v.douyin.com/yyDnbPMR_Yc/"/>
    <hyperlink ref="L43" r:id="rId125" display="https://www.xingtu.cn/ad/creator/author-homepage/douyin-video/7657734781358047258?market_track_id=DTR28TVZBABHNZHN8PMU&amp;search_session_id=7667413672268152878&amp;possessStarId"/>
    <hyperlink ref="G73" r:id="rId126" display="https://v.douyin.com/4N3gD0K6Z6c/"/>
    <hyperlink ref="L72" r:id="rId127" display="https://www.xingtu.cn/ad/creator/author-homepage/douyin-video/7644088198397689865?market_track_id=WKXDR5F85UVSKAFGOV6K&amp;search_session_id=7667493677996687414&amp;possessStarId"/>
    <hyperlink ref="G72" r:id="rId128" display="https://v.douyin.com/XhbH9GkKQ54/"/>
    <hyperlink ref="G71" r:id="rId129" display="https://v.douyin.com/tPcNHgunlFI/"/>
    <hyperlink ref="G17" r:id="rId130" display="https://v.douyin.com/Sq-oF7fcoGs/"/>
    <hyperlink ref="G18" r:id="rId131" display="https://v.douyin.com/p6jB9OCP8nU/"/>
    <hyperlink ref="G10" r:id="rId132" display="https://v.douyin.com/s0edWt_-PgA/"/>
    <hyperlink ref="L10" r:id="rId133" display="https://www.xingtu.cn/ad/creator/author-homepage/douyin-video/7663078639201681434?market_track_id=THQW7KI80YAMJTJ6RHKH&amp;search_session_id=7668605692793880639&amp;possessStarId"/>
    <hyperlink ref="G55" r:id="rId134" display="https://v.douyin.com/-Ev39-VBrX8/"/>
    <hyperlink ref="L55" r:id="rId135" display="https://www.xingtu.cn/ad/creator/author-homepage/douyin-video/7103513819531444260?market_track_id=J25YX9PKHLZD1AJ07NR2&amp;search_session_id=7657026259989954602&amp;possessStarId"/>
  </hyperlink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</sheetPr>
  <dimension ref="A1:N111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K111" sqref="K111"/>
    </sheetView>
  </sheetViews>
  <sheetFormatPr defaultColWidth="9.81730769230769" defaultRowHeight="16.8"/>
  <cols>
    <col min="1" max="1" width="6.46153846153846" style="1" customWidth="1"/>
    <col min="2" max="2" width="8.69230769230769" style="1" customWidth="1"/>
    <col min="3" max="3" width="20.6923076923077" style="23" customWidth="1"/>
    <col min="4" max="4" width="20.6923076923077" style="78" customWidth="1"/>
    <col min="5" max="5" width="15" style="23" customWidth="1"/>
    <col min="6" max="6" width="35.6923076923077" style="23" customWidth="1"/>
    <col min="7" max="7" width="10.6923076923077" style="23" customWidth="1"/>
    <col min="8" max="10" width="15.6923076923077" style="25" customWidth="1"/>
    <col min="11" max="11" width="40.6923076923077" style="23" customWidth="1"/>
    <col min="12" max="12" width="38.9326923076923" style="23" customWidth="1"/>
    <col min="13" max="13" width="11.6153846153846" style="79" customWidth="1"/>
    <col min="14" max="16378" width="9.64423076923077" style="1"/>
    <col min="16379" max="16384" width="9.81730769230769" style="1"/>
  </cols>
  <sheetData>
    <row r="1" s="1" customFormat="1" ht="70" customHeight="1" spans="1:13">
      <c r="A1" s="8" t="s">
        <v>6</v>
      </c>
      <c r="B1" s="8"/>
      <c r="C1" s="8"/>
      <c r="D1" s="8"/>
      <c r="E1" s="8"/>
      <c r="F1" s="8"/>
      <c r="G1" s="8"/>
      <c r="H1" s="38"/>
      <c r="I1" s="38"/>
      <c r="J1" s="38"/>
      <c r="K1" s="8"/>
      <c r="L1" s="8"/>
      <c r="M1" s="8"/>
    </row>
    <row r="2" s="2" customFormat="1" ht="50" customHeight="1" spans="1:13">
      <c r="A2" s="9" t="s">
        <v>8</v>
      </c>
      <c r="B2" s="9" t="s">
        <v>9</v>
      </c>
      <c r="C2" s="9" t="s">
        <v>10</v>
      </c>
      <c r="D2" s="9" t="s">
        <v>11</v>
      </c>
      <c r="E2" s="9" t="s">
        <v>1111</v>
      </c>
      <c r="F2" s="9" t="s">
        <v>13</v>
      </c>
      <c r="G2" s="10" t="s">
        <v>15</v>
      </c>
      <c r="H2" s="11" t="s">
        <v>16</v>
      </c>
      <c r="I2" s="11" t="s">
        <v>17</v>
      </c>
      <c r="J2" s="11" t="s">
        <v>18</v>
      </c>
      <c r="K2" s="11" t="s">
        <v>19</v>
      </c>
      <c r="L2" s="9" t="s">
        <v>1112</v>
      </c>
      <c r="M2" s="10" t="s">
        <v>22</v>
      </c>
    </row>
    <row r="3" s="4" customFormat="1" ht="42" customHeight="1" spans="1:13">
      <c r="A3" s="12">
        <v>1</v>
      </c>
      <c r="B3" s="12" t="str">
        <f>_xlfn.DISPIMG("ID_4803E5F9424443B5967CDA7C33CD5D67",1)</f>
        <v>=DISPIMG("ID_4803E5F9424443B5967CDA7C33CD5D67",1)</v>
      </c>
      <c r="C3" s="12" t="s">
        <v>1113</v>
      </c>
      <c r="D3" s="12">
        <v>906176249</v>
      </c>
      <c r="E3" s="12" t="s">
        <v>1114</v>
      </c>
      <c r="F3" s="80" t="s">
        <v>1115</v>
      </c>
      <c r="G3" s="31">
        <v>156.1</v>
      </c>
      <c r="H3" s="14">
        <v>320000</v>
      </c>
      <c r="I3" s="14">
        <v>350000</v>
      </c>
      <c r="J3" s="14">
        <v>380000</v>
      </c>
      <c r="K3" s="80" t="s">
        <v>1116</v>
      </c>
      <c r="L3" s="12" t="s">
        <v>37</v>
      </c>
      <c r="M3" s="12" t="s">
        <v>31</v>
      </c>
    </row>
    <row r="4" s="4" customFormat="1" ht="42" customHeight="1" spans="1:13">
      <c r="A4" s="13">
        <v>2</v>
      </c>
      <c r="B4" s="13" t="str">
        <f>_xlfn.DISPIMG("ID_16C32DF3D3AF437CA4B16D344B38424E",1)</f>
        <v>=DISPIMG("ID_16C32DF3D3AF437CA4B16D344B38424E",1)</v>
      </c>
      <c r="C4" s="13" t="s">
        <v>1117</v>
      </c>
      <c r="D4" s="13" t="s">
        <v>1118</v>
      </c>
      <c r="E4" s="13" t="s">
        <v>1119</v>
      </c>
      <c r="F4" s="80" t="s">
        <v>1120</v>
      </c>
      <c r="G4" s="14">
        <v>68.6</v>
      </c>
      <c r="H4" s="14" t="s">
        <v>37</v>
      </c>
      <c r="I4" s="14">
        <v>90000</v>
      </c>
      <c r="J4" s="14">
        <v>95000</v>
      </c>
      <c r="K4" s="80" t="s">
        <v>1121</v>
      </c>
      <c r="L4" s="12" t="s">
        <v>1122</v>
      </c>
      <c r="M4" s="13" t="s">
        <v>31</v>
      </c>
    </row>
    <row r="5" s="4" customFormat="1" ht="42" customHeight="1" spans="1:13">
      <c r="A5" s="12">
        <v>3</v>
      </c>
      <c r="B5" s="12" t="str">
        <f>_xlfn.DISPIMG("ID_547B2A4A05864D7084B83E65BBA0ED2D",1)</f>
        <v>=DISPIMG("ID_547B2A4A05864D7084B83E65BBA0ED2D",1)</v>
      </c>
      <c r="C5" s="12" t="s">
        <v>1123</v>
      </c>
      <c r="D5" s="12" t="s">
        <v>1124</v>
      </c>
      <c r="E5" s="12" t="s">
        <v>1125</v>
      </c>
      <c r="F5" s="80" t="s">
        <v>1126</v>
      </c>
      <c r="G5" s="31">
        <v>239.2</v>
      </c>
      <c r="H5" s="14">
        <v>52000</v>
      </c>
      <c r="I5" s="14">
        <v>130000</v>
      </c>
      <c r="J5" s="14">
        <v>150000</v>
      </c>
      <c r="K5" s="80" t="s">
        <v>1127</v>
      </c>
      <c r="L5" s="12" t="s">
        <v>1128</v>
      </c>
      <c r="M5" s="12" t="s">
        <v>31</v>
      </c>
    </row>
    <row r="6" s="4" customFormat="1" ht="42" customHeight="1" spans="1:13">
      <c r="A6" s="13">
        <v>4</v>
      </c>
      <c r="B6" s="13" t="str">
        <f>_xlfn.DISPIMG("ID_B834CA9A2438445EADFD937FC78AAE9F",1)</f>
        <v>=DISPIMG("ID_B834CA9A2438445EADFD937FC78AAE9F",1)</v>
      </c>
      <c r="C6" s="13" t="s">
        <v>1129</v>
      </c>
      <c r="D6" s="13" t="s">
        <v>1130</v>
      </c>
      <c r="E6" s="13" t="s">
        <v>1131</v>
      </c>
      <c r="F6" s="80" t="s">
        <v>1132</v>
      </c>
      <c r="G6" s="14">
        <v>584.9</v>
      </c>
      <c r="H6" s="14">
        <v>120000</v>
      </c>
      <c r="I6" s="14">
        <v>150000</v>
      </c>
      <c r="J6" s="14">
        <v>180000</v>
      </c>
      <c r="K6" s="80" t="s">
        <v>1133</v>
      </c>
      <c r="L6" s="12" t="s">
        <v>1134</v>
      </c>
      <c r="M6" s="13" t="s">
        <v>322</v>
      </c>
    </row>
    <row r="7" s="4" customFormat="1" ht="42" customHeight="1" spans="1:13">
      <c r="A7" s="12">
        <v>5</v>
      </c>
      <c r="B7" s="12" t="str">
        <f>_xlfn.DISPIMG("ID_F47F3246C73642B5A0A4DA4CA63585CE",1)</f>
        <v>=DISPIMG("ID_F47F3246C73642B5A0A4DA4CA63585CE",1)</v>
      </c>
      <c r="C7" s="12" t="s">
        <v>1135</v>
      </c>
      <c r="D7" s="12" t="s">
        <v>1136</v>
      </c>
      <c r="E7" s="12" t="s">
        <v>1137</v>
      </c>
      <c r="F7" s="80" t="s">
        <v>1138</v>
      </c>
      <c r="G7" s="31">
        <v>126.2</v>
      </c>
      <c r="H7" s="14">
        <v>200000</v>
      </c>
      <c r="I7" s="14">
        <v>250000</v>
      </c>
      <c r="J7" s="14">
        <v>350000</v>
      </c>
      <c r="K7" s="80" t="s">
        <v>1139</v>
      </c>
      <c r="L7" s="12" t="s">
        <v>1140</v>
      </c>
      <c r="M7" s="12" t="s">
        <v>31</v>
      </c>
    </row>
    <row r="8" s="4" customFormat="1" ht="42" customHeight="1" spans="1:13">
      <c r="A8" s="13">
        <v>6</v>
      </c>
      <c r="B8" s="13" t="str">
        <f>_xlfn.DISPIMG("ID_312509EAE8664D57BF147FBCCDCEB944",1)</f>
        <v>=DISPIMG("ID_312509EAE8664D57BF147FBCCDCEB944",1)</v>
      </c>
      <c r="C8" s="13" t="s">
        <v>1141</v>
      </c>
      <c r="D8" s="13" t="s">
        <v>1142</v>
      </c>
      <c r="E8" s="13" t="s">
        <v>1143</v>
      </c>
      <c r="F8" s="80" t="s">
        <v>1144</v>
      </c>
      <c r="G8" s="14">
        <v>139.6</v>
      </c>
      <c r="H8" s="14">
        <v>150000</v>
      </c>
      <c r="I8" s="14">
        <v>200000</v>
      </c>
      <c r="J8" s="14">
        <v>230000</v>
      </c>
      <c r="K8" s="80" t="s">
        <v>1145</v>
      </c>
      <c r="L8" s="12" t="s">
        <v>37</v>
      </c>
      <c r="M8" s="13" t="s">
        <v>136</v>
      </c>
    </row>
    <row r="9" s="4" customFormat="1" ht="42" customHeight="1" spans="1:13">
      <c r="A9" s="12">
        <v>7</v>
      </c>
      <c r="B9" s="12" t="str">
        <f>_xlfn.DISPIMG("ID_DEEB6E5CE548436AA4FB1C135301A3DE",1)</f>
        <v>=DISPIMG("ID_DEEB6E5CE548436AA4FB1C135301A3DE",1)</v>
      </c>
      <c r="C9" s="12" t="s">
        <v>1146</v>
      </c>
      <c r="D9" s="12" t="s">
        <v>1147</v>
      </c>
      <c r="E9" s="12" t="s">
        <v>1143</v>
      </c>
      <c r="F9" s="80" t="s">
        <v>1148</v>
      </c>
      <c r="G9" s="31">
        <v>63.3</v>
      </c>
      <c r="H9" s="14">
        <v>60000</v>
      </c>
      <c r="I9" s="14">
        <v>70000</v>
      </c>
      <c r="J9" s="14">
        <v>80000</v>
      </c>
      <c r="K9" s="80" t="s">
        <v>1149</v>
      </c>
      <c r="L9" s="12" t="s">
        <v>37</v>
      </c>
      <c r="M9" s="12" t="s">
        <v>136</v>
      </c>
    </row>
    <row r="10" s="4" customFormat="1" ht="42" customHeight="1" spans="1:13">
      <c r="A10" s="13">
        <v>8</v>
      </c>
      <c r="B10" s="13" t="str">
        <f>_xlfn.DISPIMG("ID_CE7BCC6A91624D2CB1729F2763EA041C",1)</f>
        <v>=DISPIMG("ID_CE7BCC6A91624D2CB1729F2763EA041C",1)</v>
      </c>
      <c r="C10" s="13" t="s">
        <v>1150</v>
      </c>
      <c r="D10" s="13">
        <v>3166364</v>
      </c>
      <c r="E10" s="13" t="s">
        <v>108</v>
      </c>
      <c r="F10" s="80" t="s">
        <v>1151</v>
      </c>
      <c r="G10" s="14">
        <v>152.1</v>
      </c>
      <c r="H10" s="14">
        <v>40400</v>
      </c>
      <c r="I10" s="14">
        <v>65000</v>
      </c>
      <c r="J10" s="14">
        <v>80000</v>
      </c>
      <c r="K10" s="80" t="s">
        <v>1152</v>
      </c>
      <c r="L10" s="12" t="s">
        <v>1153</v>
      </c>
      <c r="M10" s="13" t="s">
        <v>136</v>
      </c>
    </row>
    <row r="11" s="4" customFormat="1" ht="42" customHeight="1" spans="1:13">
      <c r="A11" s="12">
        <v>9</v>
      </c>
      <c r="B11" s="12" t="str">
        <f>_xlfn.DISPIMG("ID_E3A6DA93EEBA4A94A6A4450BCD509565",1)</f>
        <v>=DISPIMG("ID_E3A6DA93EEBA4A94A6A4450BCD509565",1)</v>
      </c>
      <c r="C11" s="12" t="s">
        <v>1154</v>
      </c>
      <c r="D11" s="12" t="s">
        <v>1155</v>
      </c>
      <c r="E11" s="12" t="s">
        <v>1156</v>
      </c>
      <c r="F11" s="80" t="s">
        <v>1157</v>
      </c>
      <c r="G11" s="31">
        <v>198.2</v>
      </c>
      <c r="H11" s="14">
        <v>58000</v>
      </c>
      <c r="I11" s="14">
        <v>68000</v>
      </c>
      <c r="J11" s="14">
        <v>78000</v>
      </c>
      <c r="K11" s="80" t="s">
        <v>1158</v>
      </c>
      <c r="L11" s="12" t="s">
        <v>37</v>
      </c>
      <c r="M11" s="12" t="s">
        <v>1159</v>
      </c>
    </row>
    <row r="12" s="4" customFormat="1" ht="42" customHeight="1" spans="1:13">
      <c r="A12" s="13">
        <v>10</v>
      </c>
      <c r="B12" s="13" t="str">
        <f>_xlfn.DISPIMG("ID_3E180515AB144A13AC6A0CFDD9779ECC",1)</f>
        <v>=DISPIMG("ID_3E180515AB144A13AC6A0CFDD9779ECC",1)</v>
      </c>
      <c r="C12" s="13" t="s">
        <v>1160</v>
      </c>
      <c r="D12" s="13">
        <v>202452578</v>
      </c>
      <c r="E12" s="13" t="s">
        <v>343</v>
      </c>
      <c r="F12" s="80" t="s">
        <v>1161</v>
      </c>
      <c r="G12" s="14">
        <v>99.7</v>
      </c>
      <c r="H12" s="14">
        <v>30000</v>
      </c>
      <c r="I12" s="14">
        <v>50000</v>
      </c>
      <c r="J12" s="14">
        <v>60000</v>
      </c>
      <c r="K12" s="80" t="s">
        <v>1162</v>
      </c>
      <c r="L12" s="12" t="s">
        <v>1163</v>
      </c>
      <c r="M12" s="13" t="s">
        <v>136</v>
      </c>
    </row>
    <row r="13" s="4" customFormat="1" ht="42" customHeight="1" spans="1:13">
      <c r="A13" s="12">
        <v>11</v>
      </c>
      <c r="B13" t="str">
        <f>_xlfn.DISPIMG("ID_DD764DBBB1964BA7A4509EEC17CC8A25",1)</f>
        <v>=DISPIMG("ID_DD764DBBB1964BA7A4509EEC17CC8A25",1)</v>
      </c>
      <c r="C13" s="12" t="s">
        <v>1164</v>
      </c>
      <c r="D13" s="12" t="s">
        <v>1165</v>
      </c>
      <c r="E13" s="12" t="s">
        <v>1166</v>
      </c>
      <c r="F13" s="80" t="s">
        <v>1167</v>
      </c>
      <c r="G13" s="31">
        <v>42.8</v>
      </c>
      <c r="H13" s="14">
        <v>10000</v>
      </c>
      <c r="I13" s="14">
        <v>18000</v>
      </c>
      <c r="J13" s="14">
        <v>26000</v>
      </c>
      <c r="K13" s="80" t="s">
        <v>1168</v>
      </c>
      <c r="L13" s="12" t="s">
        <v>1169</v>
      </c>
      <c r="M13" s="12" t="s">
        <v>31</v>
      </c>
    </row>
    <row r="14" s="4" customFormat="1" ht="42" customHeight="1" spans="1:13">
      <c r="A14" s="13">
        <v>12</v>
      </c>
      <c r="B14" s="13" t="str">
        <f>_xlfn.DISPIMG("ID_ED6D7241C08D4B8081FD7E8F3FBC30D4",1)</f>
        <v>=DISPIMG("ID_ED6D7241C08D4B8081FD7E8F3FBC30D4",1)</v>
      </c>
      <c r="C14" s="13" t="s">
        <v>1170</v>
      </c>
      <c r="D14" s="13" t="s">
        <v>1171</v>
      </c>
      <c r="E14" s="13" t="s">
        <v>1172</v>
      </c>
      <c r="F14" s="80" t="s">
        <v>1173</v>
      </c>
      <c r="G14" s="14">
        <v>1587.5</v>
      </c>
      <c r="H14" s="14">
        <v>150000</v>
      </c>
      <c r="I14" s="14">
        <v>200000</v>
      </c>
      <c r="J14" s="14">
        <v>250000</v>
      </c>
      <c r="K14" s="80" t="s">
        <v>1174</v>
      </c>
      <c r="L14" s="12" t="s">
        <v>1175</v>
      </c>
      <c r="M14" s="13" t="s">
        <v>136</v>
      </c>
    </row>
    <row r="15" s="4" customFormat="1" ht="42" customHeight="1" spans="1:13">
      <c r="A15" s="12">
        <v>13</v>
      </c>
      <c r="B15" s="12" t="str">
        <f>_xlfn.DISPIMG("ID_D42E536C5EDA4EDD8A56237D9040927D",1)</f>
        <v>=DISPIMG("ID_D42E536C5EDA4EDD8A56237D9040927D",1)</v>
      </c>
      <c r="C15" s="12" t="s">
        <v>1176</v>
      </c>
      <c r="D15" s="12" t="s">
        <v>1177</v>
      </c>
      <c r="E15" s="12" t="s">
        <v>1178</v>
      </c>
      <c r="F15" s="80" t="s">
        <v>1179</v>
      </c>
      <c r="G15" s="31">
        <v>227.5</v>
      </c>
      <c r="H15" s="14">
        <v>35000</v>
      </c>
      <c r="I15" s="14">
        <v>38000</v>
      </c>
      <c r="J15" s="14">
        <v>45000</v>
      </c>
      <c r="K15" s="80" t="s">
        <v>1180</v>
      </c>
      <c r="L15" s="12" t="s">
        <v>1181</v>
      </c>
      <c r="M15" s="12" t="s">
        <v>1182</v>
      </c>
    </row>
    <row r="16" s="4" customFormat="1" ht="42" customHeight="1" spans="1:13">
      <c r="A16" s="13">
        <v>14</v>
      </c>
      <c r="B16" s="13" t="str">
        <f>_xlfn.DISPIMG("ID_4667BC96DDF2491FBB744EB49DCB619C",1)</f>
        <v>=DISPIMG("ID_4667BC96DDF2491FBB744EB49DCB619C",1)</v>
      </c>
      <c r="C16" s="13" t="s">
        <v>1183</v>
      </c>
      <c r="D16" s="13" t="s">
        <v>1184</v>
      </c>
      <c r="E16" s="13" t="s">
        <v>1185</v>
      </c>
      <c r="F16" s="80" t="s">
        <v>1186</v>
      </c>
      <c r="G16" s="14">
        <v>205</v>
      </c>
      <c r="H16" s="14" t="s">
        <v>37</v>
      </c>
      <c r="I16" s="14">
        <v>250000</v>
      </c>
      <c r="J16" s="14">
        <v>300000</v>
      </c>
      <c r="K16" s="80" t="s">
        <v>1187</v>
      </c>
      <c r="L16" s="12" t="s">
        <v>1188</v>
      </c>
      <c r="M16" s="13" t="s">
        <v>1189</v>
      </c>
    </row>
    <row r="17" s="77" customFormat="1" ht="40" customHeight="1" spans="1:13">
      <c r="A17" s="14">
        <v>15</v>
      </c>
      <c r="B17" s="14" t="str">
        <f>_xlfn.DISPIMG("ID_3CD4F91563CE4895B32DA173D5FDEF0F",1)</f>
        <v>=DISPIMG("ID_3CD4F91563CE4895B32DA173D5FDEF0F",1)</v>
      </c>
      <c r="C17" s="13" t="s">
        <v>1190</v>
      </c>
      <c r="D17" s="13" t="s">
        <v>1191</v>
      </c>
      <c r="E17" s="13" t="s">
        <v>434</v>
      </c>
      <c r="F17" s="80" t="s">
        <v>1192</v>
      </c>
      <c r="G17" s="14">
        <v>48.8</v>
      </c>
      <c r="H17" s="14">
        <v>31300</v>
      </c>
      <c r="I17" s="14">
        <v>45000</v>
      </c>
      <c r="J17" s="14">
        <v>50000</v>
      </c>
      <c r="K17" s="80" t="s">
        <v>1193</v>
      </c>
      <c r="L17" s="12" t="s">
        <v>1194</v>
      </c>
      <c r="M17" s="13" t="s">
        <v>31</v>
      </c>
    </row>
    <row r="18" s="4" customFormat="1" ht="42" customHeight="1" spans="1:13">
      <c r="A18" s="12">
        <v>16</v>
      </c>
      <c r="B18" s="12" t="str">
        <f>_xlfn.DISPIMG("ID_3612EE88D5934574A901D287B93AF116",1)</f>
        <v>=DISPIMG("ID_3612EE88D5934574A901D287B93AF116",1)</v>
      </c>
      <c r="C18" s="12" t="s">
        <v>1195</v>
      </c>
      <c r="D18" s="12" t="s">
        <v>1196</v>
      </c>
      <c r="E18" s="12" t="s">
        <v>1197</v>
      </c>
      <c r="F18" s="80" t="s">
        <v>1198</v>
      </c>
      <c r="G18" s="31">
        <v>651.5</v>
      </c>
      <c r="H18" s="14">
        <v>250000</v>
      </c>
      <c r="I18" s="14">
        <v>280000</v>
      </c>
      <c r="J18" s="14">
        <v>300000</v>
      </c>
      <c r="K18" s="80" t="s">
        <v>1199</v>
      </c>
      <c r="L18" s="12" t="s">
        <v>1200</v>
      </c>
      <c r="M18" s="12" t="s">
        <v>136</v>
      </c>
    </row>
    <row r="19" s="4" customFormat="1" ht="42" customHeight="1" spans="1:13">
      <c r="A19" s="13">
        <v>17</v>
      </c>
      <c r="B19" t="str">
        <f>_xlfn.DISPIMG("ID_4A954263835D4BC0A94AD5B06A3380EB",1)</f>
        <v>=DISPIMG("ID_4A954263835D4BC0A94AD5B06A3380EB",1)</v>
      </c>
      <c r="C19" s="13" t="s">
        <v>1201</v>
      </c>
      <c r="D19" s="13" t="s">
        <v>1202</v>
      </c>
      <c r="E19" s="13" t="s">
        <v>1203</v>
      </c>
      <c r="F19" s="80" t="s">
        <v>1204</v>
      </c>
      <c r="G19" s="14">
        <v>231.1</v>
      </c>
      <c r="H19" s="14">
        <v>72000</v>
      </c>
      <c r="I19" s="14">
        <v>78000</v>
      </c>
      <c r="J19" s="14">
        <v>85000</v>
      </c>
      <c r="K19" s="80" t="s">
        <v>1205</v>
      </c>
      <c r="L19" s="12" t="s">
        <v>1206</v>
      </c>
      <c r="M19" s="13" t="s">
        <v>1207</v>
      </c>
    </row>
    <row r="20" s="4" customFormat="1" ht="42" customHeight="1" spans="1:13">
      <c r="A20" s="12">
        <v>18</v>
      </c>
      <c r="B20" s="12" t="str">
        <f>_xlfn.DISPIMG("ID_9E9EC13F78C54133AB32AE14184AA937",1)</f>
        <v>=DISPIMG("ID_9E9EC13F78C54133AB32AE14184AA937",1)</v>
      </c>
      <c r="C20" s="12" t="s">
        <v>1208</v>
      </c>
      <c r="D20" s="12">
        <v>1308037212</v>
      </c>
      <c r="E20" s="12" t="s">
        <v>1209</v>
      </c>
      <c r="F20" s="80" t="s">
        <v>1210</v>
      </c>
      <c r="G20" s="31">
        <v>94.5</v>
      </c>
      <c r="H20" s="14">
        <v>35000</v>
      </c>
      <c r="I20" s="14">
        <v>55000</v>
      </c>
      <c r="J20" s="14">
        <v>60000</v>
      </c>
      <c r="K20" s="80" t="s">
        <v>1211</v>
      </c>
      <c r="L20" s="12" t="s">
        <v>1212</v>
      </c>
      <c r="M20" s="12" t="s">
        <v>136</v>
      </c>
    </row>
    <row r="21" s="4" customFormat="1" ht="42" customHeight="1" spans="1:13">
      <c r="A21" s="13">
        <v>19</v>
      </c>
      <c r="B21" s="13" t="str">
        <f>_xlfn.DISPIMG("ID_3782D8B53F0B4C8E9FD082D621673BB8",1)</f>
        <v>=DISPIMG("ID_3782D8B53F0B4C8E9FD082D621673BB8",1)</v>
      </c>
      <c r="C21" s="13" t="s">
        <v>1213</v>
      </c>
      <c r="D21" s="13" t="s">
        <v>1214</v>
      </c>
      <c r="E21" s="13" t="s">
        <v>1215</v>
      </c>
      <c r="F21" s="80" t="s">
        <v>1216</v>
      </c>
      <c r="G21" s="14">
        <v>98.9</v>
      </c>
      <c r="H21" s="14">
        <v>29000</v>
      </c>
      <c r="I21" s="14">
        <v>37000</v>
      </c>
      <c r="J21" s="14">
        <v>50000</v>
      </c>
      <c r="K21" s="80" t="s">
        <v>1217</v>
      </c>
      <c r="L21" s="12" t="s">
        <v>1218</v>
      </c>
      <c r="M21" s="13" t="s">
        <v>136</v>
      </c>
    </row>
    <row r="22" s="4" customFormat="1" ht="42" customHeight="1" spans="1:13">
      <c r="A22" s="12">
        <v>20</v>
      </c>
      <c r="B22" s="12" t="str">
        <f>_xlfn.DISPIMG("ID_A3427B7B9F9F47B8BDCC27303F423F45",1)</f>
        <v>=DISPIMG("ID_A3427B7B9F9F47B8BDCC27303F423F45",1)</v>
      </c>
      <c r="C22" s="12" t="s">
        <v>1219</v>
      </c>
      <c r="D22" s="12" t="s">
        <v>1220</v>
      </c>
      <c r="E22" s="12" t="s">
        <v>1221</v>
      </c>
      <c r="F22" s="80" t="s">
        <v>1222</v>
      </c>
      <c r="G22" s="31">
        <v>101</v>
      </c>
      <c r="H22" s="14" t="s">
        <v>37</v>
      </c>
      <c r="I22" s="14">
        <v>59800</v>
      </c>
      <c r="J22" s="14">
        <v>69800</v>
      </c>
      <c r="K22" s="80" t="s">
        <v>1223</v>
      </c>
      <c r="L22" s="12" t="s">
        <v>1224</v>
      </c>
      <c r="M22" s="12" t="s">
        <v>1037</v>
      </c>
    </row>
    <row r="23" s="4" customFormat="1" ht="42" customHeight="1" spans="1:13">
      <c r="A23" s="12">
        <v>21</v>
      </c>
      <c r="B23" s="12" t="str">
        <f>_xlfn.DISPIMG("ID_789399F8525F4889BC2E8D3D7EBB6C8D",1)</f>
        <v>=DISPIMG("ID_789399F8525F4889BC2E8D3D7EBB6C8D",1)</v>
      </c>
      <c r="C23" s="12" t="s">
        <v>1225</v>
      </c>
      <c r="D23" s="12">
        <v>84696530080</v>
      </c>
      <c r="E23" s="12" t="s">
        <v>1226</v>
      </c>
      <c r="F23" s="80" t="s">
        <v>1227</v>
      </c>
      <c r="G23" s="31">
        <v>77.6</v>
      </c>
      <c r="H23" s="14">
        <v>21200</v>
      </c>
      <c r="I23" s="14">
        <v>23600</v>
      </c>
      <c r="J23" s="14">
        <v>26000</v>
      </c>
      <c r="K23" s="80" t="s">
        <v>1228</v>
      </c>
      <c r="L23" s="12" t="s">
        <v>1229</v>
      </c>
      <c r="M23" s="12" t="s">
        <v>1230</v>
      </c>
    </row>
    <row r="24" s="4" customFormat="1" ht="42" customHeight="1" spans="1:13">
      <c r="A24" s="13">
        <v>22</v>
      </c>
      <c r="B24" s="13" t="str">
        <f>_xlfn.DISPIMG("ID_B63F0D4E47FD4237923B412788D91114",1)</f>
        <v>=DISPIMG("ID_B63F0D4E47FD4237923B412788D91114",1)</v>
      </c>
      <c r="C24" s="13" t="s">
        <v>1231</v>
      </c>
      <c r="D24" s="13" t="s">
        <v>1232</v>
      </c>
      <c r="E24" s="13" t="s">
        <v>23</v>
      </c>
      <c r="F24" s="80" t="s">
        <v>1233</v>
      </c>
      <c r="G24" s="14">
        <v>539.3</v>
      </c>
      <c r="H24" s="14">
        <v>30000</v>
      </c>
      <c r="I24" s="14">
        <v>40000</v>
      </c>
      <c r="J24" s="14">
        <v>45000</v>
      </c>
      <c r="K24" s="80" t="s">
        <v>1234</v>
      </c>
      <c r="L24" s="12" t="s">
        <v>1235</v>
      </c>
      <c r="M24" s="13" t="s">
        <v>136</v>
      </c>
    </row>
    <row r="25" s="4" customFormat="1" ht="42" customHeight="1" spans="1:13">
      <c r="A25" s="12">
        <v>23</v>
      </c>
      <c r="B25" s="12" t="str">
        <f>_xlfn.DISPIMG("ID_342796C22302456D84C3D8D538471860",1)</f>
        <v>=DISPIMG("ID_342796C22302456D84C3D8D538471860",1)</v>
      </c>
      <c r="C25" s="12" t="s">
        <v>1236</v>
      </c>
      <c r="D25" s="12" t="s">
        <v>1237</v>
      </c>
      <c r="E25" s="12" t="s">
        <v>1238</v>
      </c>
      <c r="F25" s="80" t="s">
        <v>1239</v>
      </c>
      <c r="G25" s="31">
        <v>58.9</v>
      </c>
      <c r="H25" s="14">
        <v>22000</v>
      </c>
      <c r="I25" s="14">
        <v>50000</v>
      </c>
      <c r="J25" s="14">
        <v>100000</v>
      </c>
      <c r="K25" s="80" t="s">
        <v>1240</v>
      </c>
      <c r="L25" s="12" t="s">
        <v>1241</v>
      </c>
      <c r="M25" s="12" t="s">
        <v>31</v>
      </c>
    </row>
    <row r="26" s="4" customFormat="1" ht="42" customHeight="1" spans="1:13">
      <c r="A26" s="13">
        <v>24</v>
      </c>
      <c r="B26" s="13" t="str">
        <f>_xlfn.DISPIMG("ID_B4B4BB3D704B46D384FA3FA819376249",1)</f>
        <v>=DISPIMG("ID_B4B4BB3D704B46D384FA3FA819376249",1)</v>
      </c>
      <c r="C26" s="13" t="s">
        <v>1242</v>
      </c>
      <c r="D26" s="13" t="s">
        <v>1243</v>
      </c>
      <c r="E26" s="13" t="s">
        <v>1244</v>
      </c>
      <c r="F26" s="80" t="s">
        <v>1245</v>
      </c>
      <c r="G26" s="14">
        <v>788.7</v>
      </c>
      <c r="H26" s="14">
        <v>70000</v>
      </c>
      <c r="I26" s="14">
        <v>100000</v>
      </c>
      <c r="J26" s="14">
        <v>120000</v>
      </c>
      <c r="K26" s="80" t="s">
        <v>1246</v>
      </c>
      <c r="L26" s="12" t="s">
        <v>37</v>
      </c>
      <c r="M26" s="13" t="s">
        <v>136</v>
      </c>
    </row>
    <row r="27" s="4" customFormat="1" ht="42" customHeight="1" spans="1:13">
      <c r="A27" s="12">
        <v>25</v>
      </c>
      <c r="B27" s="12" t="str">
        <f>_xlfn.DISPIMG("ID_58957AB2E59D4BABBF286AE84F688EE2",1)</f>
        <v>=DISPIMG("ID_58957AB2E59D4BABBF286AE84F688EE2",1)</v>
      </c>
      <c r="C27" s="12" t="s">
        <v>1247</v>
      </c>
      <c r="D27" s="12" t="s">
        <v>1248</v>
      </c>
      <c r="E27" s="12" t="s">
        <v>1244</v>
      </c>
      <c r="F27" s="80" t="s">
        <v>1249</v>
      </c>
      <c r="G27" s="31">
        <v>249.6</v>
      </c>
      <c r="H27" s="14">
        <v>30000</v>
      </c>
      <c r="I27" s="14">
        <v>45000</v>
      </c>
      <c r="J27" s="14">
        <v>60000</v>
      </c>
      <c r="K27" s="80" t="s">
        <v>1250</v>
      </c>
      <c r="L27" s="12" t="s">
        <v>37</v>
      </c>
      <c r="M27" s="12" t="s">
        <v>136</v>
      </c>
    </row>
    <row r="28" s="4" customFormat="1" ht="42" customHeight="1" spans="1:13">
      <c r="A28" s="13">
        <v>26</v>
      </c>
      <c r="B28" s="13" t="str">
        <f>_xlfn.DISPIMG("ID_6BB536AF45EE40EB8F4593983A66425A",1)</f>
        <v>=DISPIMG("ID_6BB536AF45EE40EB8F4593983A66425A",1)</v>
      </c>
      <c r="C28" s="13" t="s">
        <v>1251</v>
      </c>
      <c r="D28" s="13" t="s">
        <v>1252</v>
      </c>
      <c r="E28" s="13" t="s">
        <v>1253</v>
      </c>
      <c r="F28" s="80" t="s">
        <v>1254</v>
      </c>
      <c r="G28" s="14">
        <v>128.5</v>
      </c>
      <c r="H28" s="14">
        <v>10000</v>
      </c>
      <c r="I28" s="14">
        <v>15000</v>
      </c>
      <c r="J28" s="14">
        <v>25000</v>
      </c>
      <c r="K28" s="80" t="s">
        <v>1255</v>
      </c>
      <c r="L28" s="12" t="s">
        <v>37</v>
      </c>
      <c r="M28" s="13" t="s">
        <v>136</v>
      </c>
    </row>
    <row r="29" s="4" customFormat="1" ht="42" customHeight="1" spans="1:13">
      <c r="A29" s="12">
        <v>27</v>
      </c>
      <c r="B29" s="12" t="str">
        <f>_xlfn.DISPIMG("ID_B2D7A3FA97F940859CC6E02CDE6FFD84",1)</f>
        <v>=DISPIMG("ID_B2D7A3FA97F940859CC6E02CDE6FFD84",1)</v>
      </c>
      <c r="C29" s="12" t="s">
        <v>1256</v>
      </c>
      <c r="D29" s="12" t="s">
        <v>1257</v>
      </c>
      <c r="E29" s="12" t="s">
        <v>1258</v>
      </c>
      <c r="F29" s="80" t="s">
        <v>1259</v>
      </c>
      <c r="G29" s="31">
        <v>1086.5</v>
      </c>
      <c r="H29" s="14">
        <v>90000</v>
      </c>
      <c r="I29" s="14">
        <v>180000</v>
      </c>
      <c r="J29" s="14">
        <v>230000</v>
      </c>
      <c r="K29" s="80" t="s">
        <v>1260</v>
      </c>
      <c r="L29" s="12" t="s">
        <v>1261</v>
      </c>
      <c r="M29" s="12" t="s">
        <v>136</v>
      </c>
    </row>
    <row r="30" s="4" customFormat="1" ht="42" customHeight="1" spans="1:13">
      <c r="A30" s="13">
        <v>28</v>
      </c>
      <c r="B30" s="13" t="str">
        <f>_xlfn.DISPIMG("ID_AA2D2A5BCE8645FFB273E13C73B42B7C",1)</f>
        <v>=DISPIMG("ID_AA2D2A5BCE8645FFB273E13C73B42B7C",1)</v>
      </c>
      <c r="C30" s="13" t="s">
        <v>1262</v>
      </c>
      <c r="D30" s="13" t="s">
        <v>1263</v>
      </c>
      <c r="E30" s="13" t="s">
        <v>1264</v>
      </c>
      <c r="F30" s="80" t="s">
        <v>1265</v>
      </c>
      <c r="G30" s="14">
        <v>493.3</v>
      </c>
      <c r="H30" s="14">
        <v>76000</v>
      </c>
      <c r="I30" s="14">
        <v>130000</v>
      </c>
      <c r="J30" s="14">
        <v>150000</v>
      </c>
      <c r="K30" s="80" t="s">
        <v>1266</v>
      </c>
      <c r="L30" s="12" t="s">
        <v>1267</v>
      </c>
      <c r="M30" s="13" t="s">
        <v>537</v>
      </c>
    </row>
    <row r="31" s="4" customFormat="1" ht="42" customHeight="1" spans="1:13">
      <c r="A31" s="12">
        <v>29</v>
      </c>
      <c r="B31" s="12" t="str">
        <f>_xlfn.DISPIMG("ID_761495A2F924407682D5AF1846219854",1)</f>
        <v>=DISPIMG("ID_761495A2F924407682D5AF1846219854",1)</v>
      </c>
      <c r="C31" s="12" t="s">
        <v>1268</v>
      </c>
      <c r="D31" s="12">
        <v>1682586568</v>
      </c>
      <c r="E31" s="12" t="s">
        <v>1269</v>
      </c>
      <c r="F31" s="80" t="s">
        <v>1270</v>
      </c>
      <c r="G31" s="31">
        <v>119.1</v>
      </c>
      <c r="H31" s="14">
        <v>20000</v>
      </c>
      <c r="I31" s="14">
        <v>30000</v>
      </c>
      <c r="J31" s="14">
        <v>40000</v>
      </c>
      <c r="K31" s="80" t="s">
        <v>1271</v>
      </c>
      <c r="L31" s="12" t="s">
        <v>1272</v>
      </c>
      <c r="M31" s="12" t="s">
        <v>299</v>
      </c>
    </row>
    <row r="32" s="4" customFormat="1" ht="42" customHeight="1" spans="1:13">
      <c r="A32" s="13">
        <v>30</v>
      </c>
      <c r="B32" s="13" t="str">
        <f>_xlfn.DISPIMG("ID_951FD68B9AF343ADBDA89E3CD33BBC08",1)</f>
        <v>=DISPIMG("ID_951FD68B9AF343ADBDA89E3CD33BBC08",1)</v>
      </c>
      <c r="C32" s="13" t="s">
        <v>1273</v>
      </c>
      <c r="D32" s="13" t="s">
        <v>1274</v>
      </c>
      <c r="E32" s="13" t="s">
        <v>1269</v>
      </c>
      <c r="F32" s="80" t="s">
        <v>1275</v>
      </c>
      <c r="G32" s="14">
        <v>171.1</v>
      </c>
      <c r="H32" s="14" t="s">
        <v>37</v>
      </c>
      <c r="I32" s="14">
        <v>35000</v>
      </c>
      <c r="J32" s="14">
        <v>42000</v>
      </c>
      <c r="K32" s="80" t="s">
        <v>1276</v>
      </c>
      <c r="L32" s="12" t="s">
        <v>37</v>
      </c>
      <c r="M32" s="13" t="s">
        <v>385</v>
      </c>
    </row>
    <row r="33" s="4" customFormat="1" ht="42" customHeight="1" spans="1:14">
      <c r="A33" s="12">
        <v>31</v>
      </c>
      <c r="B33" s="12" t="str">
        <f>_xlfn.DISPIMG("ID_5FBD3AADE5A8499AAD44448BAFF3AB1B",1)</f>
        <v>=DISPIMG("ID_5FBD3AADE5A8499AAD44448BAFF3AB1B",1)</v>
      </c>
      <c r="C33" s="12" t="s">
        <v>1277</v>
      </c>
      <c r="D33" s="12" t="s">
        <v>1278</v>
      </c>
      <c r="E33" s="12" t="s">
        <v>1269</v>
      </c>
      <c r="F33" s="80" t="s">
        <v>1279</v>
      </c>
      <c r="G33" s="31">
        <v>70.8</v>
      </c>
      <c r="H33" s="14" t="s">
        <v>37</v>
      </c>
      <c r="I33" s="14">
        <v>28000</v>
      </c>
      <c r="J33" s="14">
        <v>32000</v>
      </c>
      <c r="K33" s="80" t="s">
        <v>1280</v>
      </c>
      <c r="L33" s="12" t="s">
        <v>37</v>
      </c>
      <c r="M33" s="12" t="s">
        <v>385</v>
      </c>
    </row>
    <row r="34" s="4" customFormat="1" ht="42" customHeight="1" spans="1:14">
      <c r="A34" s="13">
        <v>32</v>
      </c>
      <c r="B34" s="13" t="str">
        <f>_xlfn.DISPIMG("ID_C5E246FCA791438196769AD06E435DBF",1)</f>
        <v>=DISPIMG("ID_C5E246FCA791438196769AD06E435DBF",1)</v>
      </c>
      <c r="C34" s="13" t="s">
        <v>1281</v>
      </c>
      <c r="D34" s="13" t="s">
        <v>1282</v>
      </c>
      <c r="E34" s="13" t="s">
        <v>341</v>
      </c>
      <c r="F34" s="80" t="s">
        <v>1283</v>
      </c>
      <c r="G34" s="14">
        <v>411.8</v>
      </c>
      <c r="H34" s="14">
        <v>30000</v>
      </c>
      <c r="I34" s="14">
        <v>35000</v>
      </c>
      <c r="J34" s="14">
        <v>40000</v>
      </c>
      <c r="K34" s="80" t="s">
        <v>1284</v>
      </c>
      <c r="L34" s="12" t="s">
        <v>37</v>
      </c>
      <c r="M34" s="13" t="s">
        <v>31</v>
      </c>
    </row>
    <row r="35" s="4" customFormat="1" ht="42" customHeight="1" spans="1:14">
      <c r="A35" s="12">
        <v>33</v>
      </c>
      <c r="B35" s="12" t="str">
        <f>_xlfn.DISPIMG("ID_4390B0010FEE44C9B5A3D6C8B9DE9FC1",1)</f>
        <v>=DISPIMG("ID_4390B0010FEE44C9B5A3D6C8B9DE9FC1",1)</v>
      </c>
      <c r="C35" s="12" t="s">
        <v>1285</v>
      </c>
      <c r="D35" s="12" t="s">
        <v>1286</v>
      </c>
      <c r="E35" s="12" t="s">
        <v>343</v>
      </c>
      <c r="F35" s="80" t="s">
        <v>1287</v>
      </c>
      <c r="G35" s="31">
        <v>208.3</v>
      </c>
      <c r="H35" s="14">
        <v>60000</v>
      </c>
      <c r="I35" s="14">
        <v>71000</v>
      </c>
      <c r="J35" s="14">
        <v>84000</v>
      </c>
      <c r="K35" s="80" t="s">
        <v>1288</v>
      </c>
      <c r="L35" s="12" t="s">
        <v>1289</v>
      </c>
      <c r="M35" s="12" t="s">
        <v>31</v>
      </c>
    </row>
    <row r="36" s="4" customFormat="1" ht="42" customHeight="1" spans="1:14">
      <c r="A36" s="13">
        <v>34</v>
      </c>
      <c r="B36" s="13" t="str">
        <f>_xlfn.DISPIMG("ID_0CBF9193802644CAB0966EFF5519F696",1)</f>
        <v>=DISPIMG("ID_0CBF9193802644CAB0966EFF5519F696",1)</v>
      </c>
      <c r="C36" s="13" t="s">
        <v>1290</v>
      </c>
      <c r="D36" s="13" t="s">
        <v>1291</v>
      </c>
      <c r="E36" s="13" t="s">
        <v>1292</v>
      </c>
      <c r="F36" s="80" t="s">
        <v>1293</v>
      </c>
      <c r="G36" s="14">
        <v>756.1</v>
      </c>
      <c r="H36" s="14">
        <v>100000</v>
      </c>
      <c r="I36" s="14">
        <v>120000</v>
      </c>
      <c r="J36" s="14">
        <v>150000</v>
      </c>
      <c r="K36" s="80" t="s">
        <v>1294</v>
      </c>
      <c r="L36" s="12" t="s">
        <v>1295</v>
      </c>
      <c r="M36" s="13" t="s">
        <v>136</v>
      </c>
    </row>
    <row r="37" s="4" customFormat="1" ht="42" customHeight="1" spans="1:14">
      <c r="A37" s="12">
        <v>35</v>
      </c>
      <c r="B37" t="str">
        <f>_xlfn.DISPIMG("ID_C8AD7A2985D14946BEEC6CC9D35F37D5",1)</f>
        <v>=DISPIMG("ID_C8AD7A2985D14946BEEC6CC9D35F37D5",1)</v>
      </c>
      <c r="C37" s="12" t="s">
        <v>1296</v>
      </c>
      <c r="D37" s="12" t="s">
        <v>1297</v>
      </c>
      <c r="E37" s="12" t="s">
        <v>419</v>
      </c>
      <c r="F37" s="80" t="s">
        <v>1298</v>
      </c>
      <c r="G37" s="31">
        <v>129.2</v>
      </c>
      <c r="H37" s="14">
        <v>50000</v>
      </c>
      <c r="I37" s="14">
        <v>55000</v>
      </c>
      <c r="J37" s="14">
        <v>60000</v>
      </c>
      <c r="K37" s="80" t="s">
        <v>1299</v>
      </c>
      <c r="L37" s="12" t="s">
        <v>1300</v>
      </c>
      <c r="M37" s="12" t="s">
        <v>136</v>
      </c>
    </row>
    <row r="38" s="4" customFormat="1" ht="42" customHeight="1" spans="1:14">
      <c r="A38" s="13">
        <v>36</v>
      </c>
      <c r="B38" s="13" t="str">
        <f>_xlfn.DISPIMG("ID_0DC8C4949D3E409B87AEA9AB3791B26D",1)</f>
        <v>=DISPIMG("ID_0DC8C4949D3E409B87AEA9AB3791B26D",1)</v>
      </c>
      <c r="C38" s="13" t="s">
        <v>1301</v>
      </c>
      <c r="D38" s="13">
        <v>31758870</v>
      </c>
      <c r="E38" s="13" t="s">
        <v>1172</v>
      </c>
      <c r="F38" s="80" t="s">
        <v>1302</v>
      </c>
      <c r="G38" s="14">
        <v>197.6</v>
      </c>
      <c r="H38" s="14">
        <v>35000</v>
      </c>
      <c r="I38" s="14">
        <v>38000</v>
      </c>
      <c r="J38" s="14">
        <v>42000</v>
      </c>
      <c r="K38" s="80" t="s">
        <v>1303</v>
      </c>
      <c r="L38" s="12" t="s">
        <v>1304</v>
      </c>
      <c r="M38" s="13" t="s">
        <v>31</v>
      </c>
    </row>
    <row r="39" s="4" customFormat="1" ht="42" customHeight="1" spans="1:14">
      <c r="A39" s="12">
        <v>37</v>
      </c>
      <c r="B39" s="12" t="str">
        <f>_xlfn.DISPIMG("ID_63090E4CF6604B89B983FCA4F74AF984",1)</f>
        <v>=DISPIMG("ID_63090E4CF6604B89B983FCA4F74AF984",1)</v>
      </c>
      <c r="C39" s="12" t="s">
        <v>1305</v>
      </c>
      <c r="D39" s="12" t="s">
        <v>1306</v>
      </c>
      <c r="E39" s="12" t="s">
        <v>1307</v>
      </c>
      <c r="F39" s="80" t="s">
        <v>1308</v>
      </c>
      <c r="G39" s="31">
        <v>279.2</v>
      </c>
      <c r="H39" s="14">
        <v>50000</v>
      </c>
      <c r="I39" s="14">
        <v>60000</v>
      </c>
      <c r="J39" s="14">
        <v>80000</v>
      </c>
      <c r="K39" s="80" t="s">
        <v>1309</v>
      </c>
      <c r="L39" s="12" t="s">
        <v>1310</v>
      </c>
      <c r="M39" s="12" t="s">
        <v>537</v>
      </c>
    </row>
    <row r="40" s="4" customFormat="1" ht="42" customHeight="1" spans="1:14">
      <c r="A40" s="13">
        <v>38</v>
      </c>
      <c r="B40" s="13" t="str">
        <f>_xlfn.DISPIMG("ID_EF26D4AD8B6648768EC8A29C59E31C8A",1)</f>
        <v>=DISPIMG("ID_EF26D4AD8B6648768EC8A29C59E31C8A",1)</v>
      </c>
      <c r="C40" s="13" t="s">
        <v>1311</v>
      </c>
      <c r="D40" s="13" t="s">
        <v>1312</v>
      </c>
      <c r="E40" s="13" t="s">
        <v>23</v>
      </c>
      <c r="F40" s="80" t="s">
        <v>1313</v>
      </c>
      <c r="G40" s="14">
        <v>25.2</v>
      </c>
      <c r="H40" s="14">
        <v>12500</v>
      </c>
      <c r="I40" s="14">
        <v>23000</v>
      </c>
      <c r="J40" s="14">
        <v>23000</v>
      </c>
      <c r="K40" s="80" t="s">
        <v>1314</v>
      </c>
      <c r="L40" s="12" t="s">
        <v>37</v>
      </c>
      <c r="M40" s="13" t="s">
        <v>1315</v>
      </c>
    </row>
    <row r="41" s="4" customFormat="1" ht="40" customHeight="1" spans="1:14">
      <c r="A41" s="12">
        <v>39</v>
      </c>
      <c r="B41" s="12" t="str">
        <f>_xlfn.DISPIMG("ID_FB942B93444443D7884D230561D4290D",1)</f>
        <v>=DISPIMG("ID_FB942B93444443D7884D230561D4290D",1)</v>
      </c>
      <c r="C41" s="12" t="s">
        <v>1316</v>
      </c>
      <c r="D41" s="12" t="s">
        <v>1317</v>
      </c>
      <c r="E41" s="12" t="s">
        <v>1045</v>
      </c>
      <c r="F41" s="80" t="s">
        <v>1318</v>
      </c>
      <c r="G41" s="46">
        <v>5.4</v>
      </c>
      <c r="H41" s="46">
        <v>3500</v>
      </c>
      <c r="I41" s="46">
        <v>5000</v>
      </c>
      <c r="J41" s="46">
        <v>8000</v>
      </c>
      <c r="K41" s="15" t="s">
        <v>1319</v>
      </c>
      <c r="L41" s="12" t="s">
        <v>37</v>
      </c>
      <c r="M41" s="12" t="s">
        <v>817</v>
      </c>
      <c r="N41" s="81"/>
    </row>
    <row r="42" s="4" customFormat="1" ht="40" customHeight="1" spans="1:14">
      <c r="A42" s="12">
        <v>40</v>
      </c>
      <c r="B42" s="13" t="str">
        <f>_xlfn.DISPIMG("ID_8B95583D4E584F5EB9B2888DD5706286",1)</f>
        <v>=DISPIMG("ID_8B95583D4E584F5EB9B2888DD5706286",1)</v>
      </c>
      <c r="C42" s="13" t="s">
        <v>1320</v>
      </c>
      <c r="D42" s="12">
        <v>1134374891</v>
      </c>
      <c r="E42" s="13" t="s">
        <v>745</v>
      </c>
      <c r="F42" s="80" t="s">
        <v>1321</v>
      </c>
      <c r="G42" s="14">
        <v>347.7</v>
      </c>
      <c r="H42" s="14">
        <v>110000</v>
      </c>
      <c r="I42" s="14">
        <v>130000</v>
      </c>
      <c r="J42" s="14">
        <v>160000</v>
      </c>
      <c r="K42" s="15" t="s">
        <v>1322</v>
      </c>
      <c r="L42" s="12" t="s">
        <v>37</v>
      </c>
      <c r="M42" s="12" t="s">
        <v>1315</v>
      </c>
      <c r="N42" s="81"/>
    </row>
    <row r="43" s="4" customFormat="1" ht="40" customHeight="1" spans="1:14">
      <c r="A43" s="12">
        <v>41</v>
      </c>
      <c r="B43" s="13" t="str">
        <f>_xlfn.DISPIMG("ID_F8E768C2126D4AD59C735BA0237CA518",1)</f>
        <v>=DISPIMG("ID_F8E768C2126D4AD59C735BA0237CA518",1)</v>
      </c>
      <c r="C43" s="13" t="s">
        <v>1323</v>
      </c>
      <c r="D43" s="12" t="s">
        <v>1324</v>
      </c>
      <c r="E43" s="13" t="s">
        <v>745</v>
      </c>
      <c r="F43" s="80" t="s">
        <v>1325</v>
      </c>
      <c r="G43" s="14">
        <v>64.7</v>
      </c>
      <c r="H43" s="14" t="s">
        <v>37</v>
      </c>
      <c r="I43" s="14">
        <v>60000</v>
      </c>
      <c r="J43" s="14">
        <v>70000</v>
      </c>
      <c r="K43" s="15" t="s">
        <v>1326</v>
      </c>
      <c r="L43" s="12" t="s">
        <v>37</v>
      </c>
      <c r="M43" s="12" t="s">
        <v>1327</v>
      </c>
      <c r="N43" s="81"/>
    </row>
    <row r="44" s="4" customFormat="1" ht="40" customHeight="1" spans="1:14">
      <c r="A44" s="12">
        <v>42</v>
      </c>
      <c r="B44" s="12" t="str">
        <f>_xlfn.DISPIMG("ID_B7244D3686CD453A92B4F7D90AE1527E",1)</f>
        <v>=DISPIMG("ID_B7244D3686CD453A92B4F7D90AE1527E",1)</v>
      </c>
      <c r="C44" s="12" t="s">
        <v>1328</v>
      </c>
      <c r="D44" s="12">
        <v>67277930</v>
      </c>
      <c r="E44" s="12" t="s">
        <v>745</v>
      </c>
      <c r="F44" s="80" t="s">
        <v>1329</v>
      </c>
      <c r="G44" s="46">
        <v>22.5</v>
      </c>
      <c r="H44" s="46" t="s">
        <v>37</v>
      </c>
      <c r="I44" s="46">
        <v>14250</v>
      </c>
      <c r="J44" s="46">
        <v>20250</v>
      </c>
      <c r="K44" s="15" t="s">
        <v>1330</v>
      </c>
      <c r="L44" s="12" t="s">
        <v>37</v>
      </c>
      <c r="M44" s="12" t="s">
        <v>31</v>
      </c>
      <c r="N44" s="81"/>
    </row>
    <row r="45" s="4" customFormat="1" ht="40" customHeight="1" spans="1:14">
      <c r="A45" s="12">
        <v>43</v>
      </c>
      <c r="B45" s="13" t="str">
        <f>_xlfn.DISPIMG("ID_779D035EED7C4DE0B7958592D46BF368",1)</f>
        <v>=DISPIMG("ID_779D035EED7C4DE0B7958592D46BF368",1)</v>
      </c>
      <c r="C45" s="13" t="s">
        <v>1331</v>
      </c>
      <c r="D45" s="12">
        <v>47583188398</v>
      </c>
      <c r="E45" s="13" t="s">
        <v>745</v>
      </c>
      <c r="F45" s="80" t="s">
        <v>1332</v>
      </c>
      <c r="G45" s="14">
        <v>17.9</v>
      </c>
      <c r="H45" s="14" t="s">
        <v>37</v>
      </c>
      <c r="I45" s="14">
        <v>10000</v>
      </c>
      <c r="J45" s="14">
        <v>12000</v>
      </c>
      <c r="K45" s="15" t="s">
        <v>1333</v>
      </c>
      <c r="L45" s="12" t="s">
        <v>37</v>
      </c>
      <c r="M45" s="12" t="s">
        <v>1334</v>
      </c>
      <c r="N45" s="81"/>
    </row>
    <row r="46" s="4" customFormat="1" ht="40" customHeight="1" spans="1:14">
      <c r="A46" s="12">
        <v>44</v>
      </c>
      <c r="B46" s="12" t="str">
        <f>_xlfn.DISPIMG("ID_C3C8477463F44C40A863061847A4B5A4",1)</f>
        <v>=DISPIMG("ID_C3C8477463F44C40A863061847A4B5A4",1)</v>
      </c>
      <c r="C46" s="12" t="s">
        <v>1335</v>
      </c>
      <c r="D46" s="12">
        <v>59395327710</v>
      </c>
      <c r="E46" s="12" t="s">
        <v>745</v>
      </c>
      <c r="F46" s="80" t="s">
        <v>1336</v>
      </c>
      <c r="G46" s="46">
        <v>27.3</v>
      </c>
      <c r="H46" s="46" t="s">
        <v>37</v>
      </c>
      <c r="I46" s="46">
        <v>30000</v>
      </c>
      <c r="J46" s="46">
        <v>35000</v>
      </c>
      <c r="K46" s="15" t="s">
        <v>1337</v>
      </c>
      <c r="L46" s="12" t="s">
        <v>37</v>
      </c>
      <c r="M46" s="12" t="s">
        <v>497</v>
      </c>
      <c r="N46" s="81"/>
    </row>
    <row r="47" s="4" customFormat="1" ht="40" customHeight="1" spans="1:14">
      <c r="A47" s="12">
        <v>45</v>
      </c>
      <c r="B47" s="12" t="str">
        <f>_xlfn.DISPIMG("ID_B0410C5160964F0495092F18FADD9BD4",1)</f>
        <v>=DISPIMG("ID_B0410C5160964F0495092F18FADD9BD4",1)</v>
      </c>
      <c r="C47" s="12" t="s">
        <v>1338</v>
      </c>
      <c r="D47" s="12">
        <v>39579974600</v>
      </c>
      <c r="E47" s="12" t="s">
        <v>745</v>
      </c>
      <c r="F47" s="80" t="s">
        <v>1339</v>
      </c>
      <c r="G47" s="46">
        <v>8.5</v>
      </c>
      <c r="H47" s="46">
        <v>20000</v>
      </c>
      <c r="I47" s="46">
        <v>30000</v>
      </c>
      <c r="J47" s="46">
        <v>40000</v>
      </c>
      <c r="K47" s="15" t="s">
        <v>1340</v>
      </c>
      <c r="L47" s="12" t="s">
        <v>37</v>
      </c>
      <c r="M47" s="12" t="s">
        <v>1341</v>
      </c>
      <c r="N47" s="81"/>
    </row>
    <row r="48" s="4" customFormat="1" ht="40" customHeight="1" spans="1:14">
      <c r="A48" s="12">
        <v>46</v>
      </c>
      <c r="B48" s="12" t="str">
        <f>_xlfn.DISPIMG("ID_4EEAC8A97F384979BC65DE84B22FD208",1)</f>
        <v>=DISPIMG("ID_4EEAC8A97F384979BC65DE84B22FD208",1)</v>
      </c>
      <c r="C48" s="12" t="s">
        <v>1342</v>
      </c>
      <c r="D48" s="12" t="s">
        <v>1343</v>
      </c>
      <c r="E48" s="12" t="s">
        <v>745</v>
      </c>
      <c r="F48" s="80" t="s">
        <v>1344</v>
      </c>
      <c r="G48" s="46">
        <v>24.9</v>
      </c>
      <c r="H48" s="46">
        <v>10000</v>
      </c>
      <c r="I48" s="46">
        <v>15000</v>
      </c>
      <c r="J48" s="46">
        <v>18000</v>
      </c>
      <c r="K48" s="15" t="s">
        <v>1345</v>
      </c>
      <c r="L48" s="12" t="s">
        <v>37</v>
      </c>
      <c r="M48" s="12" t="s">
        <v>176</v>
      </c>
      <c r="N48" s="81"/>
    </row>
    <row r="49" s="4" customFormat="1" ht="40" customHeight="1" spans="1:14">
      <c r="A49" s="12">
        <v>47</v>
      </c>
      <c r="B49" t="str">
        <f>_xlfn.DISPIMG("ID_B5317FBA43184591A3173D4792B7F325",1)</f>
        <v>=DISPIMG("ID_B5317FBA43184591A3173D4792B7F325",1)</v>
      </c>
      <c r="C49" s="12" t="s">
        <v>1346</v>
      </c>
      <c r="D49" s="12" t="s">
        <v>1347</v>
      </c>
      <c r="E49" s="12" t="s">
        <v>745</v>
      </c>
      <c r="F49" s="80" t="s">
        <v>1348</v>
      </c>
      <c r="G49" s="46">
        <v>12.5</v>
      </c>
      <c r="H49" s="46">
        <v>5000</v>
      </c>
      <c r="I49" s="46">
        <v>8000</v>
      </c>
      <c r="J49" s="46">
        <v>12000</v>
      </c>
      <c r="K49" s="15" t="s">
        <v>1349</v>
      </c>
      <c r="L49" s="12" t="s">
        <v>37</v>
      </c>
      <c r="M49" s="12" t="s">
        <v>322</v>
      </c>
      <c r="N49" s="81"/>
    </row>
    <row r="50" s="4" customFormat="1" ht="40" customHeight="1" spans="1:14">
      <c r="A50" s="12">
        <v>48</v>
      </c>
      <c r="B50" s="13" t="str">
        <f>_xlfn.DISPIMG("ID_2F2EB697D78346B394F5D4181358ED6E",1)</f>
        <v>=DISPIMG("ID_2F2EB697D78346B394F5D4181358ED6E",1)</v>
      </c>
      <c r="C50" s="13" t="s">
        <v>1350</v>
      </c>
      <c r="D50" s="12" t="s">
        <v>1351</v>
      </c>
      <c r="E50" s="13" t="s">
        <v>745</v>
      </c>
      <c r="F50" s="80" t="s">
        <v>1352</v>
      </c>
      <c r="G50" s="14">
        <v>12.2</v>
      </c>
      <c r="H50" s="14">
        <v>3500</v>
      </c>
      <c r="I50" s="14">
        <v>6000</v>
      </c>
      <c r="J50" s="14">
        <v>10000</v>
      </c>
      <c r="K50" s="15" t="s">
        <v>1353</v>
      </c>
      <c r="L50" s="12" t="s">
        <v>37</v>
      </c>
      <c r="M50" s="12" t="s">
        <v>291</v>
      </c>
      <c r="N50" s="81"/>
    </row>
    <row r="51" s="4" customFormat="1" ht="40" customHeight="1" spans="1:14">
      <c r="A51" s="12">
        <v>49</v>
      </c>
      <c r="B51" s="12" t="str">
        <f>_xlfn.DISPIMG("ID_EFDE7788EB80411F9661ABD6E2942226",1)</f>
        <v>=DISPIMG("ID_EFDE7788EB80411F9661ABD6E2942226",1)</v>
      </c>
      <c r="C51" s="12" t="s">
        <v>1354</v>
      </c>
      <c r="D51" s="12">
        <v>348706748</v>
      </c>
      <c r="E51" s="12" t="s">
        <v>745</v>
      </c>
      <c r="F51" s="80" t="s">
        <v>1355</v>
      </c>
      <c r="G51" s="46">
        <v>16.5</v>
      </c>
      <c r="H51" s="46">
        <v>10000</v>
      </c>
      <c r="I51" s="46">
        <v>15000</v>
      </c>
      <c r="J51" s="46">
        <v>20000</v>
      </c>
      <c r="K51" s="15" t="s">
        <v>1356</v>
      </c>
      <c r="L51" s="12" t="s">
        <v>37</v>
      </c>
      <c r="M51" s="12" t="s">
        <v>537</v>
      </c>
      <c r="N51" s="81"/>
    </row>
    <row r="52" s="4" customFormat="1" ht="40" customHeight="1" spans="1:14">
      <c r="A52" s="12">
        <v>50</v>
      </c>
      <c r="B52" s="13" t="str">
        <f>_xlfn.DISPIMG("ID_F24CC7EB8E8F45B1B0674961977A53FC",1)</f>
        <v>=DISPIMG("ID_F24CC7EB8E8F45B1B0674961977A53FC",1)</v>
      </c>
      <c r="C52" s="13" t="s">
        <v>1357</v>
      </c>
      <c r="D52" s="12" t="s">
        <v>1358</v>
      </c>
      <c r="E52" s="13" t="s">
        <v>745</v>
      </c>
      <c r="F52" s="80" t="s">
        <v>1359</v>
      </c>
      <c r="G52" s="14">
        <v>16.5</v>
      </c>
      <c r="H52" s="14" t="s">
        <v>37</v>
      </c>
      <c r="I52" s="14" t="s">
        <v>37</v>
      </c>
      <c r="J52" s="14">
        <v>30000</v>
      </c>
      <c r="K52" s="15" t="s">
        <v>1360</v>
      </c>
      <c r="L52" s="12" t="s">
        <v>37</v>
      </c>
      <c r="M52" s="12" t="s">
        <v>385</v>
      </c>
      <c r="N52" s="81"/>
    </row>
    <row r="53" s="4" customFormat="1" ht="40" customHeight="1" spans="1:14">
      <c r="A53" s="12">
        <v>51</v>
      </c>
      <c r="B53" t="str">
        <f>_xlfn.DISPIMG("ID_E206ADBFE9E447DB93C5BC0BFDDFB8D0",1)</f>
        <v>=DISPIMG("ID_E206ADBFE9E447DB93C5BC0BFDDFB8D0",1)</v>
      </c>
      <c r="C53" s="12" t="s">
        <v>1361</v>
      </c>
      <c r="D53" s="12" t="s">
        <v>1362</v>
      </c>
      <c r="E53" s="12" t="s">
        <v>745</v>
      </c>
      <c r="F53" s="80" t="s">
        <v>1363</v>
      </c>
      <c r="G53" s="46">
        <v>4.6</v>
      </c>
      <c r="H53" s="46">
        <v>9000</v>
      </c>
      <c r="I53" s="46">
        <v>11000</v>
      </c>
      <c r="J53" s="46">
        <v>12000</v>
      </c>
      <c r="K53" s="15" t="s">
        <v>1364</v>
      </c>
      <c r="L53" s="12" t="s">
        <v>37</v>
      </c>
      <c r="M53" s="12" t="s">
        <v>1365</v>
      </c>
      <c r="N53" s="81"/>
    </row>
    <row r="54" s="4" customFormat="1" ht="40" customHeight="1" spans="1:14">
      <c r="A54" s="12">
        <v>52</v>
      </c>
      <c r="B54" s="13" t="str">
        <f>_xlfn.DISPIMG("ID_91F02FF408BB44B99BAEBF04A94F8B71",1)</f>
        <v>=DISPIMG("ID_91F02FF408BB44B99BAEBF04A94F8B71",1)</v>
      </c>
      <c r="C54" s="13" t="s">
        <v>1366</v>
      </c>
      <c r="D54" s="12">
        <v>89491769154</v>
      </c>
      <c r="E54" s="13" t="s">
        <v>1045</v>
      </c>
      <c r="F54" s="80" t="s">
        <v>1367</v>
      </c>
      <c r="G54" s="14">
        <v>12.1</v>
      </c>
      <c r="H54" s="14">
        <v>10000</v>
      </c>
      <c r="I54" s="14">
        <v>20000</v>
      </c>
      <c r="J54" s="14">
        <v>30000</v>
      </c>
      <c r="K54" s="15" t="s">
        <v>1368</v>
      </c>
      <c r="L54" s="12" t="s">
        <v>37</v>
      </c>
      <c r="M54" s="12" t="s">
        <v>994</v>
      </c>
      <c r="N54" s="81"/>
    </row>
    <row r="55" s="4" customFormat="1" ht="40" customHeight="1" spans="1:14">
      <c r="A55" s="12">
        <v>53</v>
      </c>
      <c r="B55" t="str">
        <f>_xlfn.DISPIMG("ID_CC655CD708FC4C5ABF73D874FEEAB8E1",1)</f>
        <v>=DISPIMG("ID_CC655CD708FC4C5ABF73D874FEEAB8E1",1)</v>
      </c>
      <c r="C55" s="12" t="s">
        <v>1369</v>
      </c>
      <c r="D55" s="12">
        <v>61967169158</v>
      </c>
      <c r="E55" s="12" t="s">
        <v>745</v>
      </c>
      <c r="F55" s="80" t="s">
        <v>1370</v>
      </c>
      <c r="G55" s="46">
        <v>1.6</v>
      </c>
      <c r="H55" s="46">
        <v>10000</v>
      </c>
      <c r="I55" s="46">
        <v>18000</v>
      </c>
      <c r="J55" s="46">
        <v>28000</v>
      </c>
      <c r="K55" s="15" t="s">
        <v>1371</v>
      </c>
      <c r="L55" s="12" t="s">
        <v>37</v>
      </c>
      <c r="M55" s="12" t="s">
        <v>1372</v>
      </c>
      <c r="N55" s="81"/>
    </row>
    <row r="56" s="4" customFormat="1" ht="40" customHeight="1" spans="1:14">
      <c r="A56" s="12">
        <v>54</v>
      </c>
      <c r="B56" s="13" t="str">
        <f>_xlfn.DISPIMG("ID_9E7D9D1434ED45DABDAC4409A21A97B2",1)</f>
        <v>=DISPIMG("ID_9E7D9D1434ED45DABDAC4409A21A97B2",1)</v>
      </c>
      <c r="C56" s="13" t="s">
        <v>1373</v>
      </c>
      <c r="D56" s="12">
        <v>91465538137</v>
      </c>
      <c r="E56" s="13" t="s">
        <v>745</v>
      </c>
      <c r="F56" s="80" t="s">
        <v>1374</v>
      </c>
      <c r="G56" s="14">
        <v>0.6</v>
      </c>
      <c r="H56" s="14" t="s">
        <v>37</v>
      </c>
      <c r="I56" s="14">
        <v>18000</v>
      </c>
      <c r="J56" s="14">
        <v>28000</v>
      </c>
      <c r="K56" s="82" t="s">
        <v>37</v>
      </c>
      <c r="L56" s="12" t="s">
        <v>37</v>
      </c>
      <c r="M56" s="12" t="s">
        <v>291</v>
      </c>
      <c r="N56" s="81"/>
    </row>
    <row r="57" s="4" customFormat="1" ht="40" customHeight="1" spans="1:14">
      <c r="A57" s="12">
        <v>55</v>
      </c>
      <c r="B57" s="13" t="str">
        <f>_xlfn.DISPIMG("ID_587EC0582BDA4CD79675ECD0B6368621",1)</f>
        <v>=DISPIMG("ID_587EC0582BDA4CD79675ECD0B6368621",1)</v>
      </c>
      <c r="C57" s="13" t="s">
        <v>1375</v>
      </c>
      <c r="D57" s="12" t="s">
        <v>1376</v>
      </c>
      <c r="E57" s="13" t="s">
        <v>745</v>
      </c>
      <c r="F57" s="80" t="s">
        <v>1377</v>
      </c>
      <c r="G57" s="14">
        <v>2.2</v>
      </c>
      <c r="H57" s="14" t="s">
        <v>37</v>
      </c>
      <c r="I57" s="14" t="s">
        <v>37</v>
      </c>
      <c r="J57" s="14">
        <v>60000</v>
      </c>
      <c r="K57" s="15" t="s">
        <v>1378</v>
      </c>
      <c r="L57" s="12" t="s">
        <v>37</v>
      </c>
      <c r="M57" s="12" t="s">
        <v>136</v>
      </c>
      <c r="N57" s="81"/>
    </row>
    <row r="58" s="4" customFormat="1" ht="40" customHeight="1" spans="1:14">
      <c r="A58" s="12">
        <v>56</v>
      </c>
      <c r="B58" s="13" t="str">
        <f>_xlfn.DISPIMG("ID_EA81B675FA3F41E78266B93A256FFC9D",1)</f>
        <v>=DISPIMG("ID_EA81B675FA3F41E78266B93A256FFC9D",1)</v>
      </c>
      <c r="C58" s="13" t="s">
        <v>1379</v>
      </c>
      <c r="D58" s="12" t="s">
        <v>1379</v>
      </c>
      <c r="E58" s="13" t="s">
        <v>745</v>
      </c>
      <c r="F58" s="80" t="s">
        <v>1380</v>
      </c>
      <c r="G58" s="14">
        <v>0.69</v>
      </c>
      <c r="H58" s="14">
        <v>3000</v>
      </c>
      <c r="I58" s="14">
        <v>6000</v>
      </c>
      <c r="J58" s="14">
        <v>8000</v>
      </c>
      <c r="K58" s="82" t="s">
        <v>37</v>
      </c>
      <c r="L58" s="12" t="s">
        <v>37</v>
      </c>
      <c r="M58" s="12" t="s">
        <v>994</v>
      </c>
      <c r="N58" s="81"/>
    </row>
    <row r="59" s="4" customFormat="1" ht="40" customHeight="1" spans="1:14">
      <c r="A59" s="12">
        <v>57</v>
      </c>
      <c r="B59" s="12" t="str">
        <f>_xlfn.DISPIMG("ID_2E720280CD684D84BF52B90CCA683723",1)</f>
        <v>=DISPIMG("ID_2E720280CD684D84BF52B90CCA683723",1)</v>
      </c>
      <c r="C59" s="12" t="s">
        <v>1381</v>
      </c>
      <c r="D59" s="12">
        <v>10504012</v>
      </c>
      <c r="E59" s="12" t="s">
        <v>745</v>
      </c>
      <c r="F59" s="80" t="s">
        <v>1382</v>
      </c>
      <c r="G59" s="46">
        <v>1.2</v>
      </c>
      <c r="H59" s="46">
        <v>2000</v>
      </c>
      <c r="I59" s="46">
        <v>4000</v>
      </c>
      <c r="J59" s="46">
        <v>6000</v>
      </c>
      <c r="K59" s="82" t="s">
        <v>37</v>
      </c>
      <c r="L59" s="12" t="s">
        <v>37</v>
      </c>
      <c r="M59" s="12" t="s">
        <v>497</v>
      </c>
      <c r="N59" s="81"/>
    </row>
    <row r="60" s="4" customFormat="1" ht="40" customHeight="1" spans="1:14">
      <c r="A60" s="12">
        <v>58</v>
      </c>
      <c r="B60" s="12" t="str">
        <f>_xlfn.DISPIMG("ID_6E0C4EC35BFE495C8A7F971BD58962C7",1)</f>
        <v>=DISPIMG("ID_6E0C4EC35BFE495C8A7F971BD58962C7",1)</v>
      </c>
      <c r="C60" s="12" t="s">
        <v>1383</v>
      </c>
      <c r="D60" s="12" t="s">
        <v>1384</v>
      </c>
      <c r="E60" s="12" t="s">
        <v>745</v>
      </c>
      <c r="F60" s="80" t="s">
        <v>1385</v>
      </c>
      <c r="G60" s="46">
        <v>1.1</v>
      </c>
      <c r="H60" s="46">
        <v>6000</v>
      </c>
      <c r="I60" s="46">
        <v>10000</v>
      </c>
      <c r="J60" s="46">
        <v>16000</v>
      </c>
      <c r="K60" s="15" t="s">
        <v>1386</v>
      </c>
      <c r="L60" s="12" t="s">
        <v>37</v>
      </c>
      <c r="M60" s="12" t="s">
        <v>322</v>
      </c>
      <c r="N60" s="81"/>
    </row>
    <row r="61" s="4" customFormat="1" ht="40" customHeight="1" spans="1:14">
      <c r="A61" s="12">
        <v>59</v>
      </c>
      <c r="B61" s="12" t="str">
        <f>_xlfn.DISPIMG("ID_EA80000B15494E9A820338D9FCE2C1CB",1)</f>
        <v>=DISPIMG("ID_EA80000B15494E9A820338D9FCE2C1CB",1)</v>
      </c>
      <c r="C61" s="12" t="s">
        <v>1387</v>
      </c>
      <c r="D61" s="12" t="s">
        <v>1388</v>
      </c>
      <c r="E61" s="12" t="s">
        <v>745</v>
      </c>
      <c r="F61" s="80" t="s">
        <v>1389</v>
      </c>
      <c r="G61" s="46">
        <v>0.3</v>
      </c>
      <c r="H61" s="46">
        <v>4000</v>
      </c>
      <c r="I61" s="46">
        <v>7000</v>
      </c>
      <c r="J61" s="46">
        <v>10000</v>
      </c>
      <c r="K61" s="82" t="s">
        <v>37</v>
      </c>
      <c r="L61" s="12" t="s">
        <v>37</v>
      </c>
      <c r="M61" s="12" t="s">
        <v>1037</v>
      </c>
      <c r="N61" s="81"/>
    </row>
    <row r="62" s="4" customFormat="1" ht="40" customHeight="1" spans="1:14">
      <c r="A62" s="12">
        <v>60</v>
      </c>
      <c r="B62" s="13" t="str">
        <f>_xlfn.DISPIMG("ID_D6149A00E7B04B76A3949A85528EDCE4",1)</f>
        <v>=DISPIMG("ID_D6149A00E7B04B76A3949A85528EDCE4",1)</v>
      </c>
      <c r="C62" s="13" t="s">
        <v>1390</v>
      </c>
      <c r="D62" s="12" t="s">
        <v>1391</v>
      </c>
      <c r="E62" s="13" t="s">
        <v>724</v>
      </c>
      <c r="F62" s="80" t="s">
        <v>1392</v>
      </c>
      <c r="G62" s="14">
        <v>14</v>
      </c>
      <c r="H62" s="14">
        <v>125000</v>
      </c>
      <c r="I62" s="14">
        <v>145000</v>
      </c>
      <c r="J62" s="14">
        <v>165000</v>
      </c>
      <c r="K62" s="15" t="s">
        <v>1393</v>
      </c>
      <c r="L62" s="12" t="s">
        <v>37</v>
      </c>
      <c r="M62" s="12" t="s">
        <v>537</v>
      </c>
      <c r="N62" s="81"/>
    </row>
    <row r="63" s="4" customFormat="1" ht="40" customHeight="1" spans="1:14">
      <c r="A63" s="12">
        <v>61</v>
      </c>
      <c r="B63" s="12" t="str">
        <f>_xlfn.DISPIMG("ID_865288402B31478FB401A1488AFBF452",1)</f>
        <v>=DISPIMG("ID_865288402B31478FB401A1488AFBF452",1)</v>
      </c>
      <c r="C63" s="12" t="s">
        <v>1394</v>
      </c>
      <c r="D63" s="12">
        <v>55319905863</v>
      </c>
      <c r="E63" s="12" t="s">
        <v>1395</v>
      </c>
      <c r="F63" s="80" t="s">
        <v>1396</v>
      </c>
      <c r="G63" s="46">
        <v>6.3</v>
      </c>
      <c r="H63" s="46">
        <v>350000</v>
      </c>
      <c r="I63" s="46">
        <v>450000</v>
      </c>
      <c r="J63" s="46">
        <v>600000</v>
      </c>
      <c r="K63" s="15" t="s">
        <v>1397</v>
      </c>
      <c r="L63" s="12" t="s">
        <v>37</v>
      </c>
      <c r="M63" s="12" t="s">
        <v>537</v>
      </c>
      <c r="N63" s="81"/>
    </row>
    <row r="64" s="4" customFormat="1" ht="40" customHeight="1" spans="1:14">
      <c r="A64" s="12">
        <v>62</v>
      </c>
      <c r="B64" s="13" t="str">
        <f>_xlfn.DISPIMG("ID_BD2E98AF22D5480190CB5DFF3FCA8A28",1)</f>
        <v>=DISPIMG("ID_BD2E98AF22D5480190CB5DFF3FCA8A28",1)</v>
      </c>
      <c r="C64" s="13" t="s">
        <v>1398</v>
      </c>
      <c r="D64" s="12" t="s">
        <v>1399</v>
      </c>
      <c r="E64" s="13" t="s">
        <v>724</v>
      </c>
      <c r="F64" s="80" t="s">
        <v>1400</v>
      </c>
      <c r="G64" s="14">
        <v>10.5</v>
      </c>
      <c r="H64" s="14">
        <v>30000</v>
      </c>
      <c r="I64" s="14">
        <v>38000</v>
      </c>
      <c r="J64" s="14">
        <v>60000</v>
      </c>
      <c r="K64" s="15" t="s">
        <v>1401</v>
      </c>
      <c r="L64" s="12" t="s">
        <v>37</v>
      </c>
      <c r="M64" s="12" t="s">
        <v>866</v>
      </c>
      <c r="N64" s="81"/>
    </row>
    <row r="65" s="4" customFormat="1" ht="40" customHeight="1" spans="1:14">
      <c r="A65" s="12">
        <v>63</v>
      </c>
      <c r="B65" s="12" t="str">
        <f>_xlfn.DISPIMG("ID_1B3B087BDDEB46D0B42DC1E122EFFB85",1)</f>
        <v>=DISPIMG("ID_1B3B087BDDEB46D0B42DC1E122EFFB85",1)</v>
      </c>
      <c r="C65" s="12" t="s">
        <v>1402</v>
      </c>
      <c r="D65" s="12" t="s">
        <v>1403</v>
      </c>
      <c r="E65" s="12" t="s">
        <v>724</v>
      </c>
      <c r="F65" s="80" t="s">
        <v>1404</v>
      </c>
      <c r="G65" s="46">
        <v>15.2</v>
      </c>
      <c r="H65" s="46">
        <v>30375</v>
      </c>
      <c r="I65" s="46">
        <v>33750</v>
      </c>
      <c r="J65" s="46">
        <v>37125</v>
      </c>
      <c r="K65" s="15" t="s">
        <v>1405</v>
      </c>
      <c r="L65" s="12" t="s">
        <v>37</v>
      </c>
      <c r="M65" s="12" t="s">
        <v>497</v>
      </c>
      <c r="N65" s="81"/>
    </row>
    <row r="66" s="4" customFormat="1" ht="40" customHeight="1" spans="1:14">
      <c r="A66" s="12">
        <v>64</v>
      </c>
      <c r="B66" s="12" t="str">
        <f>_xlfn.DISPIMG("ID_97E460E3F2C24D5E816554DC59341821",1)</f>
        <v>=DISPIMG("ID_97E460E3F2C24D5E816554DC59341821",1)</v>
      </c>
      <c r="C66" s="12" t="s">
        <v>1406</v>
      </c>
      <c r="D66" s="12" t="s">
        <v>1407</v>
      </c>
      <c r="E66" s="12" t="s">
        <v>724</v>
      </c>
      <c r="F66" s="80" t="s">
        <v>1408</v>
      </c>
      <c r="G66" s="46">
        <v>70.9</v>
      </c>
      <c r="H66" s="46">
        <v>22400</v>
      </c>
      <c r="I66" s="46">
        <v>28000</v>
      </c>
      <c r="J66" s="46">
        <v>33000</v>
      </c>
      <c r="K66" s="15" t="s">
        <v>1409</v>
      </c>
      <c r="L66" s="12" t="s">
        <v>37</v>
      </c>
      <c r="M66" s="12" t="s">
        <v>731</v>
      </c>
      <c r="N66" s="81"/>
    </row>
    <row r="67" s="4" customFormat="1" ht="40" customHeight="1" spans="1:14">
      <c r="A67" s="12">
        <v>65</v>
      </c>
      <c r="B67" s="13" t="str">
        <f>_xlfn.DISPIMG("ID_980725A82BE24CFCB9ED167659B864D6",1)</f>
        <v>=DISPIMG("ID_980725A82BE24CFCB9ED167659B864D6",1)</v>
      </c>
      <c r="C67" s="13" t="s">
        <v>1410</v>
      </c>
      <c r="D67" s="12">
        <v>22413554866</v>
      </c>
      <c r="E67" s="13" t="s">
        <v>724</v>
      </c>
      <c r="F67" s="80" t="s">
        <v>1411</v>
      </c>
      <c r="G67" s="14">
        <v>35.1</v>
      </c>
      <c r="H67" s="14">
        <v>30000</v>
      </c>
      <c r="I67" s="14">
        <v>40000</v>
      </c>
      <c r="J67" s="14">
        <v>50000</v>
      </c>
      <c r="K67" s="15" t="s">
        <v>1412</v>
      </c>
      <c r="L67" s="12" t="s">
        <v>37</v>
      </c>
      <c r="M67" s="12" t="s">
        <v>1037</v>
      </c>
      <c r="N67" s="81"/>
    </row>
    <row r="68" s="4" customFormat="1" ht="40" customHeight="1" spans="1:14">
      <c r="A68" s="12">
        <v>66</v>
      </c>
      <c r="B68" s="13" t="str">
        <f>_xlfn.DISPIMG("ID_AF7828ED59C14486AC5C3E7691A3FC3F",1)</f>
        <v>=DISPIMG("ID_AF7828ED59C14486AC5C3E7691A3FC3F",1)</v>
      </c>
      <c r="C68" s="13" t="s">
        <v>1413</v>
      </c>
      <c r="D68" s="12">
        <v>54096860804</v>
      </c>
      <c r="E68" s="13" t="s">
        <v>724</v>
      </c>
      <c r="F68" s="80" t="s">
        <v>1414</v>
      </c>
      <c r="G68" s="14">
        <v>37.9</v>
      </c>
      <c r="H68" s="14">
        <v>15000</v>
      </c>
      <c r="I68" s="14">
        <v>15000</v>
      </c>
      <c r="J68" s="14">
        <v>18000</v>
      </c>
      <c r="K68" s="15" t="s">
        <v>1415</v>
      </c>
      <c r="L68" s="12" t="s">
        <v>37</v>
      </c>
      <c r="M68" s="12" t="s">
        <v>1416</v>
      </c>
      <c r="N68" s="81"/>
    </row>
    <row r="69" s="4" customFormat="1" ht="40" customHeight="1" spans="1:14">
      <c r="A69" s="12">
        <v>67</v>
      </c>
      <c r="B69" s="12" t="str">
        <f>_xlfn.DISPIMG("ID_F92B5F789E7E4050A3C4F153F8B5E54B",1)</f>
        <v>=DISPIMG("ID_F92B5F789E7E4050A3C4F153F8B5E54B",1)</v>
      </c>
      <c r="C69" s="12" t="s">
        <v>1417</v>
      </c>
      <c r="D69" s="12" t="s">
        <v>1418</v>
      </c>
      <c r="E69" s="12" t="s">
        <v>724</v>
      </c>
      <c r="F69" s="80" t="s">
        <v>1419</v>
      </c>
      <c r="G69" s="46">
        <v>46.6</v>
      </c>
      <c r="H69" s="46">
        <v>8000</v>
      </c>
      <c r="I69" s="46">
        <v>12000</v>
      </c>
      <c r="J69" s="46">
        <v>15000</v>
      </c>
      <c r="K69" s="15" t="s">
        <v>1420</v>
      </c>
      <c r="L69" s="12" t="s">
        <v>37</v>
      </c>
      <c r="M69" s="12" t="s">
        <v>1037</v>
      </c>
      <c r="N69" s="81"/>
    </row>
    <row r="70" s="4" customFormat="1" ht="40" customHeight="1" spans="1:14">
      <c r="A70" s="12">
        <v>68</v>
      </c>
      <c r="B70" s="13" t="str">
        <f>_xlfn.DISPIMG("ID_3ED4B34E37F643728673799238C59D91",1)</f>
        <v>=DISPIMG("ID_3ED4B34E37F643728673799238C59D91",1)</v>
      </c>
      <c r="C70" s="13" t="s">
        <v>1421</v>
      </c>
      <c r="D70" s="12">
        <v>75429783000</v>
      </c>
      <c r="E70" s="13" t="s">
        <v>724</v>
      </c>
      <c r="F70" s="80" t="s">
        <v>1422</v>
      </c>
      <c r="G70" s="14">
        <v>0.89</v>
      </c>
      <c r="H70" s="14">
        <v>5000</v>
      </c>
      <c r="I70" s="14">
        <v>10000</v>
      </c>
      <c r="J70" s="14">
        <v>12000</v>
      </c>
      <c r="K70" s="82" t="s">
        <v>37</v>
      </c>
      <c r="L70" s="12" t="s">
        <v>37</v>
      </c>
      <c r="M70" s="12" t="s">
        <v>1423</v>
      </c>
      <c r="N70" s="81"/>
    </row>
    <row r="71" s="4" customFormat="1" ht="40" customHeight="1" spans="1:14">
      <c r="A71" s="12">
        <v>69</v>
      </c>
      <c r="B71" s="12" t="str">
        <f>_xlfn.DISPIMG("ID_D4CFADA49A514AA297A91AF3D4FBF30A",1)</f>
        <v>=DISPIMG("ID_D4CFADA49A514AA297A91AF3D4FBF30A",1)</v>
      </c>
      <c r="C71" s="12" t="s">
        <v>1424</v>
      </c>
      <c r="D71" s="12">
        <v>1543218496</v>
      </c>
      <c r="E71" s="12" t="s">
        <v>1045</v>
      </c>
      <c r="F71" s="80" t="s">
        <v>1425</v>
      </c>
      <c r="G71" s="46">
        <v>6</v>
      </c>
      <c r="H71" s="46">
        <v>10000</v>
      </c>
      <c r="I71" s="46">
        <v>20000</v>
      </c>
      <c r="J71" s="46">
        <v>25000</v>
      </c>
      <c r="K71" s="15" t="s">
        <v>1426</v>
      </c>
      <c r="L71" s="12" t="s">
        <v>37</v>
      </c>
      <c r="M71" s="12" t="s">
        <v>731</v>
      </c>
      <c r="N71" s="81"/>
    </row>
    <row r="72" s="4" customFormat="1" ht="40" customHeight="1" spans="1:14">
      <c r="A72" s="12">
        <v>70</v>
      </c>
      <c r="B72" t="str">
        <f>_xlfn.DISPIMG("ID_3042FDBD3FE7485883B5DDC68CCEB1ED",1)</f>
        <v>=DISPIMG("ID_3042FDBD3FE7485883B5DDC68CCEB1ED",1)</v>
      </c>
      <c r="C72" s="13" t="s">
        <v>1427</v>
      </c>
      <c r="D72" s="12">
        <v>68640641710</v>
      </c>
      <c r="E72" s="13" t="s">
        <v>1045</v>
      </c>
      <c r="F72" s="80" t="s">
        <v>1428</v>
      </c>
      <c r="G72" s="14">
        <v>2.3</v>
      </c>
      <c r="H72" s="14">
        <v>3000</v>
      </c>
      <c r="I72" s="14">
        <v>6000</v>
      </c>
      <c r="J72" s="14">
        <v>6000</v>
      </c>
      <c r="K72" s="15" t="s">
        <v>1429</v>
      </c>
      <c r="L72" s="12" t="s">
        <v>37</v>
      </c>
      <c r="M72" s="12" t="s">
        <v>1430</v>
      </c>
      <c r="N72" s="81"/>
    </row>
    <row r="73" s="4" customFormat="1" ht="40" customHeight="1" spans="1:14">
      <c r="A73" s="12">
        <v>71</v>
      </c>
      <c r="B73" s="13" t="str">
        <f>_xlfn.DISPIMG("ID_EE503C1EE6134978B37B0EE4C9657761",1)</f>
        <v>=DISPIMG("ID_EE503C1EE6134978B37B0EE4C9657761",1)</v>
      </c>
      <c r="C73" s="13" t="s">
        <v>1431</v>
      </c>
      <c r="D73" s="12">
        <v>97161696124</v>
      </c>
      <c r="E73" s="13" t="s">
        <v>999</v>
      </c>
      <c r="F73" s="80" t="s">
        <v>1432</v>
      </c>
      <c r="G73" s="14">
        <v>21.6</v>
      </c>
      <c r="H73" s="14">
        <v>10000</v>
      </c>
      <c r="I73" s="14">
        <v>14000</v>
      </c>
      <c r="J73" s="14">
        <v>18000</v>
      </c>
      <c r="K73" s="15" t="s">
        <v>1433</v>
      </c>
      <c r="L73" s="12" t="s">
        <v>37</v>
      </c>
      <c r="M73" s="12" t="s">
        <v>31</v>
      </c>
      <c r="N73" s="81"/>
    </row>
    <row r="74" s="4" customFormat="1" ht="40" customHeight="1" spans="1:14">
      <c r="A74" s="12">
        <v>72</v>
      </c>
      <c r="B74" s="12" t="str">
        <f>_xlfn.DISPIMG("ID_488FD1DA28CE4AF8B7F90F41104EE933",1)</f>
        <v>=DISPIMG("ID_488FD1DA28CE4AF8B7F90F41104EE933",1)</v>
      </c>
      <c r="C74" s="12" t="s">
        <v>1434</v>
      </c>
      <c r="D74" s="12">
        <v>63970647547</v>
      </c>
      <c r="E74" s="12" t="s">
        <v>999</v>
      </c>
      <c r="F74" s="80" t="s">
        <v>1435</v>
      </c>
      <c r="G74" s="46">
        <v>9.7</v>
      </c>
      <c r="H74" s="46">
        <v>12000</v>
      </c>
      <c r="I74" s="46">
        <v>28000</v>
      </c>
      <c r="J74" s="46">
        <v>45000</v>
      </c>
      <c r="K74" s="82" t="s">
        <v>37</v>
      </c>
      <c r="L74" s="12" t="s">
        <v>37</v>
      </c>
      <c r="M74" s="12" t="s">
        <v>31</v>
      </c>
      <c r="N74" s="81"/>
    </row>
    <row r="75" s="4" customFormat="1" ht="40" customHeight="1" spans="1:14">
      <c r="A75" s="12">
        <v>73</v>
      </c>
      <c r="B75" s="13" t="str">
        <f>_xlfn.DISPIMG("ID_20E57106E56E4387BA52EFD1B3013E2E",1)</f>
        <v>=DISPIMG("ID_20E57106E56E4387BA52EFD1B3013E2E",1)</v>
      </c>
      <c r="C75" s="13" t="s">
        <v>1436</v>
      </c>
      <c r="D75" s="12">
        <v>28089434913</v>
      </c>
      <c r="E75" s="13" t="s">
        <v>999</v>
      </c>
      <c r="F75" s="80" t="s">
        <v>1437</v>
      </c>
      <c r="G75" s="14">
        <v>18</v>
      </c>
      <c r="H75" s="14">
        <v>20000</v>
      </c>
      <c r="I75" s="14">
        <v>30000</v>
      </c>
      <c r="J75" s="14">
        <v>35000</v>
      </c>
      <c r="K75" s="15" t="s">
        <v>1438</v>
      </c>
      <c r="L75" s="12" t="s">
        <v>37</v>
      </c>
      <c r="M75" s="12" t="s">
        <v>291</v>
      </c>
      <c r="N75" s="81"/>
    </row>
    <row r="76" s="4" customFormat="1" ht="40" customHeight="1" spans="1:14">
      <c r="A76" s="12">
        <v>74</v>
      </c>
      <c r="B76" s="12" t="str">
        <f>_xlfn.DISPIMG("ID_5F5A363496AC4455966FDB5EBCC91527",1)</f>
        <v>=DISPIMG("ID_5F5A363496AC4455966FDB5EBCC91527",1)</v>
      </c>
      <c r="C76" s="12" t="s">
        <v>1439</v>
      </c>
      <c r="D76" s="12">
        <v>24596223972</v>
      </c>
      <c r="E76" s="12" t="s">
        <v>999</v>
      </c>
      <c r="F76" s="80" t="s">
        <v>1440</v>
      </c>
      <c r="G76" s="46">
        <v>63.1</v>
      </c>
      <c r="H76" s="46">
        <v>20000</v>
      </c>
      <c r="I76" s="46">
        <v>35000</v>
      </c>
      <c r="J76" s="46">
        <v>50000</v>
      </c>
      <c r="K76" s="15" t="s">
        <v>1441</v>
      </c>
      <c r="L76" s="12" t="s">
        <v>37</v>
      </c>
      <c r="M76" s="12" t="s">
        <v>1442</v>
      </c>
      <c r="N76" s="81"/>
    </row>
    <row r="77" s="4" customFormat="1" ht="40" customHeight="1" spans="1:14">
      <c r="A77" s="12">
        <v>75</v>
      </c>
      <c r="B77" s="13" t="str">
        <f>_xlfn.DISPIMG("ID_DDB3EC1A580F46119FC02CB6EBD8ED1D",1)</f>
        <v>=DISPIMG("ID_DDB3EC1A580F46119FC02CB6EBD8ED1D",1)</v>
      </c>
      <c r="C77" s="13" t="s">
        <v>1443</v>
      </c>
      <c r="D77" s="12">
        <v>78753063324</v>
      </c>
      <c r="E77" s="13" t="s">
        <v>999</v>
      </c>
      <c r="F77" s="80" t="s">
        <v>1444</v>
      </c>
      <c r="G77" s="14">
        <v>80.2</v>
      </c>
      <c r="H77" s="14">
        <v>80000</v>
      </c>
      <c r="I77" s="14">
        <v>100000</v>
      </c>
      <c r="J77" s="14">
        <v>150000</v>
      </c>
      <c r="K77" s="15" t="s">
        <v>1445</v>
      </c>
      <c r="L77" s="12" t="s">
        <v>37</v>
      </c>
      <c r="M77" s="12" t="s">
        <v>299</v>
      </c>
      <c r="N77" s="81"/>
    </row>
    <row r="78" customFormat="1"/>
    <row r="79" s="4" customFormat="1" ht="40" customHeight="1" spans="1:14">
      <c r="A79" s="12">
        <v>77</v>
      </c>
      <c r="B79" s="12" t="str">
        <f>_xlfn.DISPIMG("ID_7E63D93645774A8C8322EB7DE638BD00",1)</f>
        <v>=DISPIMG("ID_7E63D93645774A8C8322EB7DE638BD00",1)</v>
      </c>
      <c r="C79" s="12" t="s">
        <v>1446</v>
      </c>
      <c r="D79" s="12">
        <v>49752758134</v>
      </c>
      <c r="E79" s="12" t="s">
        <v>999</v>
      </c>
      <c r="F79" s="80" t="s">
        <v>1447</v>
      </c>
      <c r="G79" s="46">
        <v>1.2</v>
      </c>
      <c r="H79" s="46" t="s">
        <v>37</v>
      </c>
      <c r="I79" s="46" t="s">
        <v>37</v>
      </c>
      <c r="J79" s="46">
        <v>29000</v>
      </c>
      <c r="K79" s="15" t="s">
        <v>1448</v>
      </c>
      <c r="L79" s="12" t="s">
        <v>37</v>
      </c>
      <c r="M79" s="12" t="s">
        <v>1449</v>
      </c>
      <c r="N79" s="81"/>
    </row>
    <row r="80" s="4" customFormat="1" ht="40" customHeight="1" spans="1:14">
      <c r="A80" s="12">
        <v>78</v>
      </c>
      <c r="B80" s="13" t="str">
        <f>_xlfn.DISPIMG("ID_C966917CE6834E0581EAF0407C2C2A26",1)</f>
        <v>=DISPIMG("ID_C966917CE6834E0581EAF0407C2C2A26",1)</v>
      </c>
      <c r="C80" s="13" t="s">
        <v>1450</v>
      </c>
      <c r="D80" s="12">
        <v>90080823084</v>
      </c>
      <c r="E80" s="13" t="s">
        <v>999</v>
      </c>
      <c r="F80" s="80" t="s">
        <v>1451</v>
      </c>
      <c r="G80" s="14">
        <v>4</v>
      </c>
      <c r="H80" s="14" t="s">
        <v>37</v>
      </c>
      <c r="I80" s="14" t="s">
        <v>37</v>
      </c>
      <c r="J80" s="14">
        <v>15000</v>
      </c>
      <c r="K80" s="15" t="s">
        <v>1452</v>
      </c>
      <c r="L80" s="12" t="s">
        <v>37</v>
      </c>
      <c r="M80" s="12" t="s">
        <v>1442</v>
      </c>
      <c r="N80" s="81"/>
    </row>
    <row r="81" s="4" customFormat="1" ht="40" customHeight="1" spans="1:14">
      <c r="A81" s="12">
        <v>79</v>
      </c>
      <c r="B81" s="13" t="str">
        <f>_xlfn.DISPIMG("ID_FFDE90CA34AA4863B0BE92CED3214D43",1)</f>
        <v>=DISPIMG("ID_FFDE90CA34AA4863B0BE92CED3214D43",1)</v>
      </c>
      <c r="C81" s="13" t="s">
        <v>1453</v>
      </c>
      <c r="D81" s="12">
        <v>95253431998</v>
      </c>
      <c r="E81" s="13" t="s">
        <v>999</v>
      </c>
      <c r="F81" s="80" t="s">
        <v>1454</v>
      </c>
      <c r="G81" s="14">
        <v>11</v>
      </c>
      <c r="H81" s="14" t="s">
        <v>37</v>
      </c>
      <c r="I81" s="14" t="s">
        <v>37</v>
      </c>
      <c r="J81" s="14">
        <v>10000</v>
      </c>
      <c r="K81" s="15" t="s">
        <v>1455</v>
      </c>
      <c r="L81" s="12" t="s">
        <v>37</v>
      </c>
      <c r="M81" s="12" t="s">
        <v>537</v>
      </c>
      <c r="N81" s="81"/>
    </row>
    <row r="82" s="4" customFormat="1" ht="40" customHeight="1" spans="1:14">
      <c r="A82" s="12">
        <v>80</v>
      </c>
      <c r="B82" s="13" t="str">
        <f>_xlfn.DISPIMG("ID_B60BE85F0098486FBBDEF8EB25A91272",1)</f>
        <v>=DISPIMG("ID_B60BE85F0098486FBBDEF8EB25A91272",1)</v>
      </c>
      <c r="C82" s="13" t="s">
        <v>1456</v>
      </c>
      <c r="D82" s="12">
        <v>87670056292</v>
      </c>
      <c r="E82" s="13" t="s">
        <v>1457</v>
      </c>
      <c r="F82" s="80" t="s">
        <v>1458</v>
      </c>
      <c r="G82" s="14">
        <v>35.9</v>
      </c>
      <c r="H82" s="14">
        <v>25000</v>
      </c>
      <c r="I82" s="14">
        <v>60000</v>
      </c>
      <c r="J82" s="14">
        <v>149000</v>
      </c>
      <c r="K82" s="15" t="s">
        <v>1459</v>
      </c>
      <c r="L82" s="12" t="s">
        <v>37</v>
      </c>
      <c r="M82" s="12" t="s">
        <v>731</v>
      </c>
      <c r="N82" s="81"/>
    </row>
    <row r="83" s="4" customFormat="1" ht="40" customHeight="1" spans="1:14">
      <c r="A83" s="12">
        <v>81</v>
      </c>
      <c r="B83" s="12" t="str">
        <f>_xlfn.DISPIMG("ID_91943693CCF84324B1E96315F86D2779",1)</f>
        <v>=DISPIMG("ID_91943693CCF84324B1E96315F86D2779",1)</v>
      </c>
      <c r="C83" s="12" t="s">
        <v>1460</v>
      </c>
      <c r="D83" s="12" t="s">
        <v>1461</v>
      </c>
      <c r="E83" s="12" t="s">
        <v>1457</v>
      </c>
      <c r="F83" s="80" t="s">
        <v>1462</v>
      </c>
      <c r="G83" s="46">
        <v>162.5</v>
      </c>
      <c r="H83" s="46" t="s">
        <v>37</v>
      </c>
      <c r="I83" s="46">
        <v>40000</v>
      </c>
      <c r="J83" s="46">
        <v>50000</v>
      </c>
      <c r="K83" s="15" t="s">
        <v>1463</v>
      </c>
      <c r="L83" s="12" t="s">
        <v>37</v>
      </c>
      <c r="M83" s="12" t="s">
        <v>385</v>
      </c>
      <c r="N83" s="81"/>
    </row>
    <row r="84" s="4" customFormat="1" ht="40" customHeight="1" spans="1:14">
      <c r="A84" s="12">
        <v>82</v>
      </c>
      <c r="B84" s="13" t="str">
        <f>_xlfn.DISPIMG("ID_1E111290BFE940E381FF467B010B04C4",1)</f>
        <v>=DISPIMG("ID_1E111290BFE940E381FF467B010B04C4",1)</v>
      </c>
      <c r="C84" s="13" t="s">
        <v>1464</v>
      </c>
      <c r="D84" s="12" t="s">
        <v>1465</v>
      </c>
      <c r="E84" s="13" t="s">
        <v>1457</v>
      </c>
      <c r="F84" s="80" t="s">
        <v>1466</v>
      </c>
      <c r="G84" s="14">
        <v>164.2</v>
      </c>
      <c r="H84" s="14" t="s">
        <v>37</v>
      </c>
      <c r="I84" s="14">
        <v>30000</v>
      </c>
      <c r="J84" s="14">
        <v>50000</v>
      </c>
      <c r="K84" s="15" t="s">
        <v>1467</v>
      </c>
      <c r="L84" s="12" t="s">
        <v>37</v>
      </c>
      <c r="M84" s="12" t="s">
        <v>385</v>
      </c>
      <c r="N84" s="81"/>
    </row>
    <row r="85" s="4" customFormat="1" ht="40" customHeight="1" spans="1:14">
      <c r="A85" s="12">
        <v>83</v>
      </c>
      <c r="B85" s="13" t="str">
        <f>_xlfn.DISPIMG("ID_D54834740FC64EECBFFABB3FCCFC1770",1)</f>
        <v>=DISPIMG("ID_D54834740FC64EECBFFABB3FCCFC1770",1)</v>
      </c>
      <c r="C85" s="13" t="s">
        <v>1468</v>
      </c>
      <c r="D85" s="12" t="s">
        <v>1469</v>
      </c>
      <c r="E85" s="13" t="s">
        <v>1457</v>
      </c>
      <c r="F85" s="80" t="s">
        <v>1470</v>
      </c>
      <c r="G85" s="14">
        <v>148.7</v>
      </c>
      <c r="H85" s="14" t="s">
        <v>37</v>
      </c>
      <c r="I85" s="14">
        <v>30000</v>
      </c>
      <c r="J85" s="14">
        <v>50000</v>
      </c>
      <c r="K85" s="15" t="s">
        <v>1471</v>
      </c>
      <c r="L85" s="12" t="s">
        <v>37</v>
      </c>
      <c r="M85" s="12" t="s">
        <v>385</v>
      </c>
      <c r="N85" s="81"/>
    </row>
    <row r="86" s="4" customFormat="1" ht="42" customHeight="1" spans="1:14">
      <c r="A86" s="12">
        <v>84</v>
      </c>
      <c r="B86" s="12" t="str">
        <f>_xlfn.DISPIMG("ID_C2135D395F394249864A2AE9D0A67218",1)</f>
        <v>=DISPIMG("ID_C2135D395F394249864A2AE9D0A67218",1)</v>
      </c>
      <c r="C86" s="12" t="s">
        <v>1472</v>
      </c>
      <c r="D86" s="12">
        <v>588757630</v>
      </c>
      <c r="E86" s="12" t="s">
        <v>1258</v>
      </c>
      <c r="F86" s="80" t="s">
        <v>1473</v>
      </c>
      <c r="G86" s="31">
        <v>201.7</v>
      </c>
      <c r="H86" s="14">
        <v>19800</v>
      </c>
      <c r="I86" s="14">
        <v>29800</v>
      </c>
      <c r="J86" s="14">
        <v>42800</v>
      </c>
      <c r="K86" s="80" t="s">
        <v>1474</v>
      </c>
      <c r="L86" s="12" t="s">
        <v>1475</v>
      </c>
      <c r="M86" s="12" t="s">
        <v>1476</v>
      </c>
    </row>
    <row r="87" s="4" customFormat="1" ht="42" customHeight="1" spans="1:14">
      <c r="A87" s="13">
        <v>85</v>
      </c>
      <c r="B87" t="str">
        <f>_xlfn.DISPIMG("ID_A09B3E02D8A444D193D6F74437F6971B",1)</f>
        <v>=DISPIMG("ID_A09B3E02D8A444D193D6F74437F6971B",1)</v>
      </c>
      <c r="C87" s="13" t="s">
        <v>1477</v>
      </c>
      <c r="D87" s="13">
        <v>1084019333</v>
      </c>
      <c r="E87" s="13" t="s">
        <v>1258</v>
      </c>
      <c r="F87" s="80" t="s">
        <v>1478</v>
      </c>
      <c r="G87" s="14">
        <v>107.6</v>
      </c>
      <c r="H87" s="14">
        <v>13800</v>
      </c>
      <c r="I87" s="14">
        <v>22800</v>
      </c>
      <c r="J87" s="14">
        <v>31800</v>
      </c>
      <c r="K87" s="80" t="s">
        <v>1479</v>
      </c>
      <c r="L87" s="12" t="s">
        <v>1480</v>
      </c>
      <c r="M87" s="13" t="s">
        <v>1476</v>
      </c>
    </row>
    <row r="88" s="4" customFormat="1" ht="42" customHeight="1" spans="1:14">
      <c r="A88" s="12">
        <v>86</v>
      </c>
      <c r="B88" s="12" t="str">
        <f>_xlfn.DISPIMG("ID_0B4F6AB8170C414CB15A6DE0858DBE8B",1)</f>
        <v>=DISPIMG("ID_0B4F6AB8170C414CB15A6DE0858DBE8B",1)</v>
      </c>
      <c r="C88" s="12" t="s">
        <v>1481</v>
      </c>
      <c r="D88" s="12" t="s">
        <v>1482</v>
      </c>
      <c r="E88" s="12" t="s">
        <v>1258</v>
      </c>
      <c r="F88" s="80" t="s">
        <v>1483</v>
      </c>
      <c r="G88" s="31">
        <v>106.3</v>
      </c>
      <c r="H88" s="14">
        <v>20000</v>
      </c>
      <c r="I88" s="14">
        <v>28888</v>
      </c>
      <c r="J88" s="14">
        <v>42800</v>
      </c>
      <c r="K88" s="80" t="s">
        <v>1484</v>
      </c>
      <c r="L88" s="12" t="s">
        <v>1485</v>
      </c>
      <c r="M88" s="12" t="s">
        <v>1476</v>
      </c>
    </row>
    <row r="89" s="4" customFormat="1" ht="42" customHeight="1" spans="1:14">
      <c r="A89" s="13">
        <v>87</v>
      </c>
      <c r="B89" t="str">
        <f>_xlfn.DISPIMG("ID_10D7DA1ADFA544A0A0F704F8B6D1BF39",1)</f>
        <v>=DISPIMG("ID_10D7DA1ADFA544A0A0F704F8B6D1BF39",1)</v>
      </c>
      <c r="C89" s="13" t="s">
        <v>1486</v>
      </c>
      <c r="D89" s="13" t="s">
        <v>1487</v>
      </c>
      <c r="E89" s="13" t="s">
        <v>1258</v>
      </c>
      <c r="F89" s="80" t="s">
        <v>1488</v>
      </c>
      <c r="G89" s="14">
        <v>103.4</v>
      </c>
      <c r="H89" s="14">
        <v>15800</v>
      </c>
      <c r="I89" s="14">
        <v>29800</v>
      </c>
      <c r="J89" s="14">
        <v>36800</v>
      </c>
      <c r="K89" s="80" t="s">
        <v>1489</v>
      </c>
      <c r="L89" s="12" t="s">
        <v>1490</v>
      </c>
      <c r="M89" s="13" t="s">
        <v>1476</v>
      </c>
    </row>
    <row r="90" s="4" customFormat="1" ht="42" customHeight="1" spans="1:14">
      <c r="A90" s="12">
        <v>88</v>
      </c>
      <c r="B90" t="str">
        <f>_xlfn.DISPIMG("ID_04191FD079AD48A1BC9631D3D81D9974",1)</f>
        <v>=DISPIMG("ID_04191FD079AD48A1BC9631D3D81D9974",1)</v>
      </c>
      <c r="C90" s="12" t="s">
        <v>1491</v>
      </c>
      <c r="D90" s="12" t="s">
        <v>1492</v>
      </c>
      <c r="E90" s="12" t="s">
        <v>1258</v>
      </c>
      <c r="F90" s="80" t="s">
        <v>1493</v>
      </c>
      <c r="G90" s="31">
        <v>103.6</v>
      </c>
      <c r="H90" s="14">
        <v>14800</v>
      </c>
      <c r="I90" s="14">
        <v>24800</v>
      </c>
      <c r="J90" s="14">
        <v>33800</v>
      </c>
      <c r="K90" s="80" t="s">
        <v>1494</v>
      </c>
      <c r="L90" s="12" t="s">
        <v>1495</v>
      </c>
      <c r="M90" s="12" t="s">
        <v>1476</v>
      </c>
    </row>
    <row r="91" s="4" customFormat="1" ht="42" customHeight="1" spans="1:14">
      <c r="A91" s="13">
        <v>89</v>
      </c>
      <c r="B91" s="13" t="str">
        <f>_xlfn.DISPIMG("ID_4FD4F611889F4A54AA250132AA4B9496",1)</f>
        <v>=DISPIMG("ID_4FD4F611889F4A54AA250132AA4B9496",1)</v>
      </c>
      <c r="C91" s="13" t="s">
        <v>1496</v>
      </c>
      <c r="D91" s="13" t="s">
        <v>1497</v>
      </c>
      <c r="E91" s="13" t="s">
        <v>1258</v>
      </c>
      <c r="F91" s="80" t="s">
        <v>1498</v>
      </c>
      <c r="G91" s="14">
        <v>102.4</v>
      </c>
      <c r="H91" s="14">
        <v>14800</v>
      </c>
      <c r="I91" s="14">
        <v>23800</v>
      </c>
      <c r="J91" s="14">
        <v>33600</v>
      </c>
      <c r="K91" s="80" t="s">
        <v>1499</v>
      </c>
      <c r="L91" s="12" t="s">
        <v>1500</v>
      </c>
      <c r="M91" s="13" t="s">
        <v>1476</v>
      </c>
    </row>
    <row r="92" s="4" customFormat="1" ht="42" customHeight="1" spans="1:14">
      <c r="A92" s="12">
        <v>90</v>
      </c>
      <c r="B92" s="12" t="str">
        <f>_xlfn.DISPIMG("ID_04CD8033534D4585A28D2ED6B752152A",1)</f>
        <v>=DISPIMG("ID_04CD8033534D4585A28D2ED6B752152A",1)</v>
      </c>
      <c r="C92" s="12" t="s">
        <v>1501</v>
      </c>
      <c r="D92" s="12">
        <v>27800544206</v>
      </c>
      <c r="E92" s="12" t="s">
        <v>1258</v>
      </c>
      <c r="F92" s="80" t="s">
        <v>1502</v>
      </c>
      <c r="G92" s="31">
        <v>50.4</v>
      </c>
      <c r="H92" s="14">
        <v>8800</v>
      </c>
      <c r="I92" s="14">
        <v>19800</v>
      </c>
      <c r="J92" s="14">
        <v>29800</v>
      </c>
      <c r="K92" s="80" t="s">
        <v>1503</v>
      </c>
      <c r="L92" s="12" t="s">
        <v>1504</v>
      </c>
      <c r="M92" s="12" t="s">
        <v>1476</v>
      </c>
    </row>
    <row r="93" s="4" customFormat="1" ht="42" customHeight="1" spans="1:14">
      <c r="A93" s="13">
        <v>91</v>
      </c>
      <c r="B93" s="13" t="str">
        <f>_xlfn.DISPIMG("ID_3DF2F93B03CA44B18EEA535E2EFDD161",1)</f>
        <v>=DISPIMG("ID_3DF2F93B03CA44B18EEA535E2EFDD161",1)</v>
      </c>
      <c r="C93" s="13" t="s">
        <v>1505</v>
      </c>
      <c r="D93" s="13">
        <v>39003067195</v>
      </c>
      <c r="E93" s="13" t="s">
        <v>1258</v>
      </c>
      <c r="F93" s="80" t="s">
        <v>1506</v>
      </c>
      <c r="G93" s="14">
        <v>51.1</v>
      </c>
      <c r="H93" s="14">
        <v>8800</v>
      </c>
      <c r="I93" s="14">
        <v>18800</v>
      </c>
      <c r="J93" s="14">
        <v>29800</v>
      </c>
      <c r="K93" s="80" t="s">
        <v>1507</v>
      </c>
      <c r="L93" s="12" t="s">
        <v>1508</v>
      </c>
      <c r="M93" s="13" t="s">
        <v>1476</v>
      </c>
    </row>
    <row r="94" s="4" customFormat="1" ht="42" customHeight="1" spans="1:14">
      <c r="A94" s="12">
        <v>92</v>
      </c>
      <c r="B94" s="12" t="str">
        <f>_xlfn.DISPIMG("ID_B11BEFF833284DD6A9C6BA2CA94F3444",1)</f>
        <v>=DISPIMG("ID_B11BEFF833284DD6A9C6BA2CA94F3444",1)</v>
      </c>
      <c r="C94" s="12" t="s">
        <v>1509</v>
      </c>
      <c r="D94" s="12">
        <v>2003452845</v>
      </c>
      <c r="E94" s="12" t="s">
        <v>1258</v>
      </c>
      <c r="F94" s="80" t="s">
        <v>1510</v>
      </c>
      <c r="G94" s="31">
        <v>50.1</v>
      </c>
      <c r="H94" s="14">
        <v>8800</v>
      </c>
      <c r="I94" s="14">
        <v>19800</v>
      </c>
      <c r="J94" s="14">
        <v>29800</v>
      </c>
      <c r="K94" s="80" t="s">
        <v>1511</v>
      </c>
      <c r="L94" s="12" t="s">
        <v>1512</v>
      </c>
      <c r="M94" s="12" t="s">
        <v>1476</v>
      </c>
    </row>
    <row r="95" s="4" customFormat="1" ht="42" customHeight="1" spans="1:14">
      <c r="A95" s="13">
        <v>93</v>
      </c>
      <c r="B95" s="13" t="str">
        <f>_xlfn.DISPIMG("ID_71A3CAB9531E423090C941BD7A434382",1)</f>
        <v>=DISPIMG("ID_71A3CAB9531E423090C941BD7A434382",1)</v>
      </c>
      <c r="C95" s="13" t="s">
        <v>1513</v>
      </c>
      <c r="D95" s="13">
        <v>40059223271</v>
      </c>
      <c r="E95" s="13" t="s">
        <v>1258</v>
      </c>
      <c r="F95" s="80" t="s">
        <v>1514</v>
      </c>
      <c r="G95" s="14">
        <v>49.6</v>
      </c>
      <c r="H95" s="14">
        <v>13800</v>
      </c>
      <c r="I95" s="14">
        <v>19800</v>
      </c>
      <c r="J95" s="14">
        <v>29800</v>
      </c>
      <c r="K95" s="80" t="s">
        <v>1515</v>
      </c>
      <c r="L95" s="12" t="s">
        <v>1516</v>
      </c>
      <c r="M95" s="13" t="s">
        <v>1476</v>
      </c>
    </row>
    <row r="96" s="4" customFormat="1" ht="42" customHeight="1" spans="1:14">
      <c r="A96" s="12">
        <v>94</v>
      </c>
      <c r="B96" t="str">
        <f>_xlfn.DISPIMG("ID_A25EDF1D06834297B74B9A010AEA732C",1)</f>
        <v>=DISPIMG("ID_A25EDF1D06834297B74B9A010AEA732C",1)</v>
      </c>
      <c r="C96" s="12" t="s">
        <v>1517</v>
      </c>
      <c r="D96" s="12">
        <v>1173971380</v>
      </c>
      <c r="E96" s="12" t="s">
        <v>1258</v>
      </c>
      <c r="F96" s="80" t="s">
        <v>1518</v>
      </c>
      <c r="G96" s="31">
        <v>48.1</v>
      </c>
      <c r="H96" s="14">
        <v>8800</v>
      </c>
      <c r="I96" s="14">
        <v>15800</v>
      </c>
      <c r="J96" s="14">
        <v>25800</v>
      </c>
      <c r="K96" s="80" t="s">
        <v>1519</v>
      </c>
      <c r="L96" s="12" t="s">
        <v>1520</v>
      </c>
      <c r="M96" s="12" t="s">
        <v>1476</v>
      </c>
    </row>
    <row r="97" s="4" customFormat="1" ht="42" customHeight="1" spans="1:13">
      <c r="A97" s="13">
        <v>95</v>
      </c>
      <c r="B97" s="13" t="str">
        <f>_xlfn.DISPIMG("ID_353FB73F4B3444B0B1F40671AA982D40",1)</f>
        <v>=DISPIMG("ID_353FB73F4B3444B0B1F40671AA982D40",1)</v>
      </c>
      <c r="C97" s="13" t="s">
        <v>1521</v>
      </c>
      <c r="D97" s="13" t="s">
        <v>1522</v>
      </c>
      <c r="E97" s="13" t="s">
        <v>1258</v>
      </c>
      <c r="F97" s="80" t="s">
        <v>1523</v>
      </c>
      <c r="G97" s="14">
        <v>43.4</v>
      </c>
      <c r="H97" s="14">
        <v>8800</v>
      </c>
      <c r="I97" s="14">
        <v>15800</v>
      </c>
      <c r="J97" s="14">
        <v>25800</v>
      </c>
      <c r="K97" s="80" t="s">
        <v>1524</v>
      </c>
      <c r="L97" s="12" t="s">
        <v>1525</v>
      </c>
      <c r="M97" s="13" t="s">
        <v>1476</v>
      </c>
    </row>
    <row r="98" s="4" customFormat="1" ht="42" customHeight="1" spans="1:13">
      <c r="A98" s="12">
        <v>96</v>
      </c>
      <c r="B98" s="12" t="str">
        <f>_xlfn.DISPIMG("ID_16424EA5DDFB4849B848D8BE263EC28C",1)</f>
        <v>=DISPIMG("ID_16424EA5DDFB4849B848D8BE263EC28C",1)</v>
      </c>
      <c r="C98" s="12" t="s">
        <v>1526</v>
      </c>
      <c r="D98" s="12">
        <v>57902241779</v>
      </c>
      <c r="E98" s="12" t="s">
        <v>1258</v>
      </c>
      <c r="F98" s="80" t="s">
        <v>1527</v>
      </c>
      <c r="G98" s="31">
        <v>30.2</v>
      </c>
      <c r="H98" s="14">
        <v>9800</v>
      </c>
      <c r="I98" s="14">
        <v>19800</v>
      </c>
      <c r="J98" s="14">
        <v>29800</v>
      </c>
      <c r="K98" s="80" t="s">
        <v>1528</v>
      </c>
      <c r="L98" s="12" t="s">
        <v>1529</v>
      </c>
      <c r="M98" s="12" t="s">
        <v>1476</v>
      </c>
    </row>
    <row r="99" s="4" customFormat="1" ht="42" customHeight="1" spans="1:13">
      <c r="A99" s="13">
        <v>97</v>
      </c>
      <c r="B99" s="13" t="str">
        <f>_xlfn.DISPIMG("ID_492D5B0B6100411BBD2C42FD7C66D947",1)</f>
        <v>=DISPIMG("ID_492D5B0B6100411BBD2C42FD7C66D947",1)</v>
      </c>
      <c r="C99" s="13" t="s">
        <v>1530</v>
      </c>
      <c r="D99" s="13">
        <v>24406904218</v>
      </c>
      <c r="E99" s="13" t="s">
        <v>1258</v>
      </c>
      <c r="F99" s="80" t="s">
        <v>1531</v>
      </c>
      <c r="G99" s="14">
        <v>28.3</v>
      </c>
      <c r="H99" s="14">
        <v>40780</v>
      </c>
      <c r="I99" s="14">
        <v>45250</v>
      </c>
      <c r="J99" s="14">
        <v>49750</v>
      </c>
      <c r="K99" s="80" t="s">
        <v>1532</v>
      </c>
      <c r="L99" s="12" t="s">
        <v>1533</v>
      </c>
      <c r="M99" s="13" t="s">
        <v>1476</v>
      </c>
    </row>
    <row r="100" s="4" customFormat="1" ht="42" customHeight="1" spans="1:13">
      <c r="A100" s="12">
        <v>98</v>
      </c>
      <c r="B100" s="12" t="str">
        <f>_xlfn.DISPIMG("ID_937364376A4246B6BFEE61DCD0C53463",1)</f>
        <v>=DISPIMG("ID_937364376A4246B6BFEE61DCD0C53463",1)</v>
      </c>
      <c r="C100" s="12" t="s">
        <v>1534</v>
      </c>
      <c r="D100" s="12">
        <v>71134817766</v>
      </c>
      <c r="E100" s="12" t="s">
        <v>1258</v>
      </c>
      <c r="F100" s="80" t="s">
        <v>1535</v>
      </c>
      <c r="G100" s="31">
        <v>22.9</v>
      </c>
      <c r="H100" s="14">
        <v>22500</v>
      </c>
      <c r="I100" s="14">
        <v>29800</v>
      </c>
      <c r="J100" s="14">
        <v>36800</v>
      </c>
      <c r="K100" s="80" t="s">
        <v>1536</v>
      </c>
      <c r="L100" s="12" t="s">
        <v>1537</v>
      </c>
      <c r="M100" s="12" t="s">
        <v>1476</v>
      </c>
    </row>
    <row r="101" s="4" customFormat="1" ht="42" customHeight="1" spans="1:13">
      <c r="A101" s="13">
        <v>99</v>
      </c>
      <c r="B101" s="13" t="str">
        <f>_xlfn.DISPIMG("ID_5F0C435E053542AB9BD16FE634298A3F",1)</f>
        <v>=DISPIMG("ID_5F0C435E053542AB9BD16FE634298A3F",1)</v>
      </c>
      <c r="C101" s="13" t="s">
        <v>1538</v>
      </c>
      <c r="D101" s="13">
        <v>96297903215</v>
      </c>
      <c r="E101" s="13" t="s">
        <v>1258</v>
      </c>
      <c r="F101" s="80" t="s">
        <v>1539</v>
      </c>
      <c r="G101" s="14">
        <v>15.6</v>
      </c>
      <c r="H101" s="14">
        <v>8800</v>
      </c>
      <c r="I101" s="14">
        <v>16800</v>
      </c>
      <c r="J101" s="14">
        <v>29800</v>
      </c>
      <c r="K101" s="80" t="s">
        <v>1540</v>
      </c>
      <c r="L101" s="12" t="s">
        <v>1541</v>
      </c>
      <c r="M101" s="13" t="s">
        <v>1476</v>
      </c>
    </row>
    <row r="102" s="4" customFormat="1" ht="42" customHeight="1" spans="1:13">
      <c r="A102" s="12">
        <v>100</v>
      </c>
      <c r="B102" s="12" t="str">
        <f>_xlfn.DISPIMG("ID_8ADAC96D83C94ABF964A2DFB467DFE0F",1)</f>
        <v>=DISPIMG("ID_8ADAC96D83C94ABF964A2DFB467DFE0F",1)</v>
      </c>
      <c r="C102" s="12" t="s">
        <v>1542</v>
      </c>
      <c r="D102" s="12">
        <v>57228735843</v>
      </c>
      <c r="E102" s="12" t="s">
        <v>1258</v>
      </c>
      <c r="F102" s="80" t="s">
        <v>1543</v>
      </c>
      <c r="G102" s="31">
        <v>25.2</v>
      </c>
      <c r="H102" s="14">
        <v>5280</v>
      </c>
      <c r="I102" s="14">
        <v>12800</v>
      </c>
      <c r="J102" s="14">
        <v>19800</v>
      </c>
      <c r="K102" s="80" t="s">
        <v>1544</v>
      </c>
      <c r="L102" s="12" t="s">
        <v>1545</v>
      </c>
      <c r="M102" s="12" t="s">
        <v>1476</v>
      </c>
    </row>
    <row r="103" s="4" customFormat="1" ht="42" customHeight="1" spans="1:13">
      <c r="A103" s="13">
        <v>101</v>
      </c>
      <c r="B103" s="13" t="str">
        <f>_xlfn.DISPIMG("ID_3900DB5ABC0D4457A0C38EEEC07D8FE9",1)</f>
        <v>=DISPIMG("ID_3900DB5ABC0D4457A0C38EEEC07D8FE9",1)</v>
      </c>
      <c r="C103" s="13" t="s">
        <v>1546</v>
      </c>
      <c r="D103" s="13">
        <v>66966755306</v>
      </c>
      <c r="E103" s="13" t="s">
        <v>1258</v>
      </c>
      <c r="F103" s="80" t="s">
        <v>1547</v>
      </c>
      <c r="G103" s="14">
        <v>17</v>
      </c>
      <c r="H103" s="14">
        <v>5800</v>
      </c>
      <c r="I103" s="14">
        <v>12800</v>
      </c>
      <c r="J103" s="14">
        <v>19800</v>
      </c>
      <c r="K103" s="80" t="s">
        <v>1548</v>
      </c>
      <c r="L103" s="12" t="s">
        <v>1549</v>
      </c>
      <c r="M103" s="13" t="s">
        <v>1476</v>
      </c>
    </row>
    <row r="104" s="4" customFormat="1" ht="42" customHeight="1" spans="1:13">
      <c r="A104" s="12">
        <v>102</v>
      </c>
      <c r="B104" t="str">
        <f>_xlfn.DISPIMG("ID_183CCF9B6AA141279ED4C82FCFD85FE5",1)</f>
        <v>=DISPIMG("ID_183CCF9B6AA141279ED4C82FCFD85FE5",1)</v>
      </c>
      <c r="C104" s="12" t="s">
        <v>1550</v>
      </c>
      <c r="D104" s="12">
        <v>24606090432</v>
      </c>
      <c r="E104" s="12" t="s">
        <v>1258</v>
      </c>
      <c r="F104" s="80" t="s">
        <v>1551</v>
      </c>
      <c r="G104" s="31">
        <v>13.4</v>
      </c>
      <c r="H104" s="14">
        <v>8800</v>
      </c>
      <c r="I104" s="14">
        <v>15800</v>
      </c>
      <c r="J104" s="14">
        <v>19800</v>
      </c>
      <c r="K104" s="80" t="s">
        <v>1552</v>
      </c>
      <c r="L104" s="12" t="s">
        <v>1553</v>
      </c>
      <c r="M104" s="12" t="s">
        <v>1476</v>
      </c>
    </row>
    <row r="105" s="4" customFormat="1" ht="42" customHeight="1" spans="1:13">
      <c r="A105" s="13">
        <v>103</v>
      </c>
      <c r="B105" s="13" t="str">
        <f>_xlfn.DISPIMG("ID_960684B7D04A42D991E0345DF2DB2B31",1)</f>
        <v>=DISPIMG("ID_960684B7D04A42D991E0345DF2DB2B31",1)</v>
      </c>
      <c r="C105" s="13" t="s">
        <v>1554</v>
      </c>
      <c r="D105" s="13">
        <v>91450875630</v>
      </c>
      <c r="E105" s="13" t="s">
        <v>1258</v>
      </c>
      <c r="F105" s="80" t="s">
        <v>1555</v>
      </c>
      <c r="G105" s="14">
        <v>12.6</v>
      </c>
      <c r="H105" s="14">
        <v>5625</v>
      </c>
      <c r="I105" s="14">
        <v>12800</v>
      </c>
      <c r="J105" s="14">
        <v>19800</v>
      </c>
      <c r="K105" s="80" t="s">
        <v>1556</v>
      </c>
      <c r="L105" s="12" t="s">
        <v>1557</v>
      </c>
      <c r="M105" s="13" t="s">
        <v>1476</v>
      </c>
    </row>
    <row r="106" s="4" customFormat="1" ht="42" customHeight="1" spans="1:13">
      <c r="A106" s="12">
        <v>104</v>
      </c>
      <c r="B106" s="12" t="str">
        <f>_xlfn.DISPIMG("ID_0E561AD855234586B9889C3E518A5B2F",1)</f>
        <v>=DISPIMG("ID_0E561AD855234586B9889C3E518A5B2F",1)</v>
      </c>
      <c r="C106" s="12" t="s">
        <v>1558</v>
      </c>
      <c r="D106" s="12">
        <v>62933336762</v>
      </c>
      <c r="E106" s="12" t="s">
        <v>1258</v>
      </c>
      <c r="F106" s="80" t="s">
        <v>1559</v>
      </c>
      <c r="G106" s="31">
        <v>10.5</v>
      </c>
      <c r="H106" s="14">
        <v>22222</v>
      </c>
      <c r="I106" s="14">
        <v>29800</v>
      </c>
      <c r="J106" s="14">
        <v>35800</v>
      </c>
      <c r="K106" s="80" t="s">
        <v>1560</v>
      </c>
      <c r="L106" s="12" t="s">
        <v>1561</v>
      </c>
      <c r="M106" s="12" t="s">
        <v>1476</v>
      </c>
    </row>
    <row r="107" s="4" customFormat="1" ht="42" customHeight="1" spans="1:13">
      <c r="A107" s="13">
        <v>105</v>
      </c>
      <c r="B107" s="13" t="str">
        <f>_xlfn.DISPIMG("ID_3BF2B574B9B7413395EE8350D27699DE",1)</f>
        <v>=DISPIMG("ID_3BF2B574B9B7413395EE8350D27699DE",1)</v>
      </c>
      <c r="C107" s="13" t="s">
        <v>1562</v>
      </c>
      <c r="D107" s="13">
        <v>60856523480</v>
      </c>
      <c r="E107" s="13" t="s">
        <v>1258</v>
      </c>
      <c r="F107" s="80" t="s">
        <v>1563</v>
      </c>
      <c r="G107" s="14">
        <v>13.2</v>
      </c>
      <c r="H107" s="14">
        <v>6800</v>
      </c>
      <c r="I107" s="14">
        <v>8000</v>
      </c>
      <c r="J107" s="14">
        <v>19800</v>
      </c>
      <c r="K107" s="80" t="s">
        <v>1564</v>
      </c>
      <c r="L107" s="12" t="s">
        <v>1565</v>
      </c>
      <c r="M107" s="13" t="s">
        <v>1476</v>
      </c>
    </row>
    <row r="108" s="4" customFormat="1" ht="42" customHeight="1" spans="1:13">
      <c r="A108" s="12">
        <v>106</v>
      </c>
      <c r="B108" s="12" t="str">
        <f>_xlfn.DISPIMG("ID_74B1BB739D1A491A8920BB71A15D7D49",1)</f>
        <v>=DISPIMG("ID_74B1BB739D1A491A8920BB71A15D7D49",1)</v>
      </c>
      <c r="C108" s="12" t="s">
        <v>1566</v>
      </c>
      <c r="D108" s="12">
        <v>91524481033</v>
      </c>
      <c r="E108" s="12" t="s">
        <v>1258</v>
      </c>
      <c r="F108" s="80" t="s">
        <v>1567</v>
      </c>
      <c r="G108" s="31">
        <v>10.6</v>
      </c>
      <c r="H108" s="14">
        <v>5800</v>
      </c>
      <c r="I108" s="14">
        <v>9800</v>
      </c>
      <c r="J108" s="14">
        <v>19800</v>
      </c>
      <c r="K108" s="80" t="s">
        <v>1568</v>
      </c>
      <c r="L108" s="12" t="s">
        <v>1569</v>
      </c>
      <c r="M108" s="12" t="s">
        <v>1476</v>
      </c>
    </row>
    <row r="109" s="4" customFormat="1" ht="42" customHeight="1" spans="1:13">
      <c r="A109" s="13">
        <v>107</v>
      </c>
      <c r="B109" s="13" t="str">
        <f>_xlfn.DISPIMG("ID_7117A21435BB4A59AC7D672EBC1EDE4F",1)</f>
        <v>=DISPIMG("ID_7117A21435BB4A59AC7D672EBC1EDE4F",1)</v>
      </c>
      <c r="C109" s="13" t="s">
        <v>1570</v>
      </c>
      <c r="D109" s="13">
        <v>82205209120</v>
      </c>
      <c r="E109" s="13" t="s">
        <v>1258</v>
      </c>
      <c r="F109" s="80" t="s">
        <v>1571</v>
      </c>
      <c r="G109" s="14">
        <v>7.8</v>
      </c>
      <c r="H109" s="14">
        <v>8800</v>
      </c>
      <c r="I109" s="14">
        <v>12800</v>
      </c>
      <c r="J109" s="14">
        <v>19800</v>
      </c>
      <c r="K109" s="80" t="s">
        <v>1572</v>
      </c>
      <c r="L109" s="12" t="s">
        <v>1573</v>
      </c>
      <c r="M109" s="13" t="s">
        <v>1476</v>
      </c>
    </row>
    <row r="110" s="4" customFormat="1" ht="42" customHeight="1" spans="1:13">
      <c r="A110" s="12">
        <v>108</v>
      </c>
      <c r="B110" s="12" t="str">
        <f>_xlfn.DISPIMG("ID_5452359CE61B47CFA87E56BDA5596CC9",1)</f>
        <v>=DISPIMG("ID_5452359CE61B47CFA87E56BDA5596CC9",1)</v>
      </c>
      <c r="C110" s="12" t="s">
        <v>1574</v>
      </c>
      <c r="D110" s="12" t="s">
        <v>1575</v>
      </c>
      <c r="E110" s="12" t="s">
        <v>1258</v>
      </c>
      <c r="F110" s="80" t="s">
        <v>1576</v>
      </c>
      <c r="G110" s="31">
        <v>7.8</v>
      </c>
      <c r="H110" s="14">
        <v>1525</v>
      </c>
      <c r="I110" s="14">
        <v>3500</v>
      </c>
      <c r="J110" s="14">
        <v>19800</v>
      </c>
      <c r="K110" s="80" t="s">
        <v>1577</v>
      </c>
      <c r="L110" s="12" t="s">
        <v>1578</v>
      </c>
      <c r="M110" s="12" t="s">
        <v>1476</v>
      </c>
    </row>
    <row r="111" s="4" customFormat="1" ht="42" customHeight="1" spans="1:13">
      <c r="A111" s="19">
        <v>109</v>
      </c>
      <c r="B111" s="19" t="str">
        <f>_xlfn.DISPIMG("ID_6ADD290A38304A2BA68C97FCF1C3F473",1)</f>
        <v>=DISPIMG("ID_6ADD290A38304A2BA68C97FCF1C3F473",1)</v>
      </c>
      <c r="C111" s="19" t="s">
        <v>1579</v>
      </c>
      <c r="D111" s="19">
        <v>97088975628</v>
      </c>
      <c r="E111" s="19" t="s">
        <v>1258</v>
      </c>
      <c r="F111" s="83" t="s">
        <v>1580</v>
      </c>
      <c r="G111" s="74">
        <v>4.8</v>
      </c>
      <c r="H111" s="48">
        <v>6450</v>
      </c>
      <c r="I111" s="48">
        <v>14300</v>
      </c>
      <c r="J111" s="48">
        <v>15700</v>
      </c>
      <c r="K111" s="83" t="s">
        <v>1581</v>
      </c>
      <c r="L111" s="20" t="s">
        <v>1582</v>
      </c>
      <c r="M111" s="19" t="s">
        <v>1476</v>
      </c>
    </row>
  </sheetData>
  <autoFilter xmlns:etc="http://www.wps.cn/officeDocument/2017/etCustomData" ref="A2:M111" etc:filterBottomFollowUsedRange="0">
    <extLst/>
  </autoFilter>
  <mergeCells count="1">
    <mergeCell ref="A1:M1"/>
  </mergeCells>
  <hyperlinks>
    <hyperlink ref="F30" r:id="rId2" display="https://v.douyin.com/LWd4PfQ/"/>
    <hyperlink ref="F31" r:id="rId3" display="https://v.douyin.com/Jn8Fe8S/"/>
    <hyperlink ref="F6" r:id="rId4" display="https://v.douyin.com/M3CUn1t/"/>
    <hyperlink ref="F36" r:id="rId5" display="https://v.douyin.com/6QeCELJ/"/>
    <hyperlink ref="F38" r:id="rId6" display="https://v.douyin.com/F52xKBj/"/>
    <hyperlink ref="F19" r:id="rId7" display="https://v.douyin.com/iJsMgCaF/"/>
    <hyperlink ref="F10" r:id="rId8" display="https://v.douyin.com/ie2bqhFJ/"/>
    <hyperlink ref="F15" r:id="rId9" display="https://v.douyin.com/A8oV6Rg/"/>
    <hyperlink ref="F14" r:id="rId10" display="https://v.douyin.com/EoRCNC/"/>
    <hyperlink ref="F37" r:id="rId11" display="https://v.douyin.com/eVyoRpH/"/>
    <hyperlink ref="F20" r:id="rId12" display="https://v.douyin.com/eVfJN5H/"/>
    <hyperlink ref="F32" r:id="rId13" display="https://v.douyin.com/iSkaX3wK/ 7@4.com"/>
    <hyperlink ref="F24" r:id="rId14" display="https://v.douyin.com/bmOwXBxZVL0/"/>
    <hyperlink ref="F35" r:id="rId15" display="https://v.douyin.com/qtWVvJiFOXw/"/>
    <hyperlink ref="F18" r:id="rId16" display="https://v.douyin.com/8fK-mzMbqx4/ 9@3.com"/>
    <hyperlink ref="F33" r:id="rId17" display="https://v.douyin.com/Rxq1VX9/"/>
    <hyperlink ref="F39" r:id="rId18" display="https://v.douyin.com/b6GOMqiezVg/"/>
    <hyperlink ref="F16" r:id="rId19" display="https://v.douyin.com/i5WxXkUV/"/>
    <hyperlink ref="F34" r:id="rId20" display="https://v.douyin.com/iM2BnUWc/" tooltip="https://v.douyin.com/iM2BnUWc/"/>
    <hyperlink ref="F5" r:id="rId21" display="https://v.douyin.com/otyMvGOVt44/"/>
    <hyperlink ref="F29" r:id="rId22" display="https://v.douyin.com/7MUzLKw2aDs/"/>
    <hyperlink ref="F28" r:id="rId23" display="https://v.douyin.com/ye9b2f5Zxfo/"/>
    <hyperlink ref="F26" r:id="rId24" display="https://v.douyin.com/NecqtmzI3XI/"/>
    <hyperlink ref="F27" r:id="rId25" display="https://v.douyin.com/8oBw_hRyLHk/"/>
    <hyperlink ref="F8" r:id="rId26" display="https://v.douyin.com/nlewZDjMkz4/"/>
    <hyperlink ref="F9" r:id="rId27" display="https://v.douyin.com/RxHAgaxq5pc/" tooltip="https://v.douyin.com/RxHAgaxq5pc/"/>
    <hyperlink ref="F22" r:id="rId28" display="https://v.douyin.com/n81VF-sESc4/"/>
    <hyperlink ref="K4" r:id="rId29" display="https://www.xingtu.cn/ad/creator/author-homepage/douyin-video/7317865186126217267?market_track_id=BT6OSP4KDUIMMCFH9SCJ&amp;search_session_id=7623606212580130822&amp;possessStarId" tooltip="https://www.xingtu.cn/ad/creator/author-homepage/douyin-video/7317865186126217267?market_track_id=BT6OSP4KDUIMMCFH9SCJ&amp;search_session_id=7623606212580130822&amp;possessStarId"/>
    <hyperlink ref="K5" r:id="rId30" display="https://www.xingtu.cn/ad/creator/author-homepage/douyin-video/7507192993982169114?market_track_id=Z5S1EB539AIJTJN6Q7OR&amp;search_session_id=7623606229155856447&amp;possessStarId"/>
    <hyperlink ref="K6" r:id="rId31" display="https://www.xingtu.cn/ad/creator/author-homepage/douyin-video/6746789347472703491?market_track_id=H5DAJOLWUPJK0YQR3X2S&amp;search_session_id=7623606509939441700&amp;possessStarId"/>
    <hyperlink ref="K8" r:id="rId32" display="https://www.xingtu.cn/ad/creator/author-homepage/douyin-video/6769137221485199367?market_track_id=MDGK10CA8VH3IR0WARP2&amp;search_session_id=7623606587886354473&amp;possessStarId"/>
    <hyperlink ref="K9" r:id="rId33" display="https://www.xingtu.cn/ad/creator/author-homepage/douyin-video/6870165164646203406?market_track_id=8CVM8MQJEHPYKSU3T1BS&amp;search_session_id=7623606787689807926&amp;possessStarId"/>
    <hyperlink ref="K10" r:id="rId34" display="https://www.xingtu.cn/ad/creator/author-homepage/douyin-video/6870159663963308039?market_track_id=UEIZVC6VZCIWXMWYWWLO&amp;search_session_id=7623606787690627126&amp;possessStarId"/>
    <hyperlink ref="K14" r:id="rId35" display="https://www.xingtu.cn/ad/creator/author-homepage/douyin-video/6763255570502778892?market_track_id=DBT5WGR7HKG93VZEE7U7&amp;search_session_id=7623607193337856063&amp;possessStarId" tooltip="https://www.xingtu.cn/ad/creator/author-homepage/douyin-video/6763255570502778892?market_track_id=DBT5WGR7HKG93VZEE7U7&amp;search_session_id=7623607193337856063&amp;possessStarId"/>
    <hyperlink ref="K15" r:id="rId36" display="https://www.xingtu.cn/ad/creator/author-homepage/douyin-video/6870170277490196494?market_track_id=1WZX4OVSG5ZZAZA9RJO3&amp;search_session_id=7623607397407916051&amp;possessStarId"/>
    <hyperlink ref="K16" r:id="rId37" display="https://www.xingtu.cn/ad/creator/author-homepage/douyin-video/7092592304216604702?market_track_id=QO63E72AUZZ0I0H5R4JG&amp;search_session_id=7623607543574577194&amp;possessStarId"/>
    <hyperlink ref="K18" r:id="rId38" display="https://www.xingtu.cn/ad/creator/author-homepage/douyin-video/7099027245091520549?market_track_id=QMLNK5U1HLIS8ISJGAVP&amp;search_session_id=7623607717412585535&amp;possessStarId"/>
    <hyperlink ref="K19" r:id="rId39" display="https://www.xingtu.cn/ad/creator/author-homepage/douyin-video/6727269104333357060?market_track_id=DKZUA7MPRXZYGFOMZAK1&amp;search_session_id=7623607781283381267&amp;possessStarId"/>
    <hyperlink ref="K20" r:id="rId40" display="https://www.xingtu.cn/ad/creator/author-homepage/douyin-video/6795057194267049998?market_track_id=ITHDBTXLZT2URLKIQGXG&amp;search_session_id=7623608526732558379&amp;possessStarId"/>
    <hyperlink ref="K22" r:id="rId41" display="https://www.xingtu.cn/ad/creator/author-homepage/douyin-video/6704616161562066947?market_track_id=8GT1C4H30O5XAR6HQV9Y&amp;search_session_id=7623608581014863891&amp;possessStarId"/>
    <hyperlink ref="K24" r:id="rId42" display="https://www.xingtu.cn/ad/creator/author-homepage/douyin-video/6797192635304902663?market_track_id=WMUJGPB3YTSFCYEK4H8T&amp;search_session_id=7623608581015388179&amp;possessStarId"/>
    <hyperlink ref="K26" r:id="rId43" display="https://www.xingtu.cn/ad/creator/author-homepage/douyin-video/6629657084751249412?market_track_id=615YE8XUS4ZL8UR925IY&amp;search_session_id=7623608769561886739&amp;possessStarId"/>
    <hyperlink ref="K27" r:id="rId44" display="https://www.xingtu.cn/ad/creator/author-homepage/douyin-video/6629658001387028484?market_track_id=LZ4VP2YF6QMQK9F61LLJ&amp;search_session_id=7623609274740703275&amp;possessStarId"/>
    <hyperlink ref="K28" r:id="rId45" display="https://www.xingtu.cn/ad/creator/author-homepage/douyin-video/6745247860272398350?market_track_id=GI8X4IJY0UQB5G0CWXXJ&amp;search_session_id=7623609495964909610&amp;possessStarId"/>
    <hyperlink ref="K29" r:id="rId46" display="https://www.xingtu.cn/ad/creator/author-homepage/douyin-video/6629722305654161422?market_track_id=60TQHO2Q0FICIEH5FQUS&amp;search_session_id=7623609654531964970&amp;possessStarId"/>
    <hyperlink ref="K30" r:id="rId47" display="https://www.xingtu.cn/ad/creator/author-homepage/douyin-video/6596677897019195405?market_track_id=MAOYOS9WK13E5RGM8WJM&amp;search_session_id=7623609676953337899&amp;possessStarId"/>
    <hyperlink ref="K31" r:id="rId48" display="https://www.xingtu.cn/ad/creator/author-homepage/douyin-video/6677846898373558276?market_track_id=ZDNV1M9245HXUIZ7KTF6&amp;search_session_id=7623609800173961222&amp;possessStarId" tooltip="https://www.xingtu.cn/ad/creator/author-homepage/douyin-video/6677846898373558276?market_track_id=ZDNV1M9245HXUIZ7KTF6&amp;search_session_id=7623609800173961222&amp;possessStarId"/>
    <hyperlink ref="K32" r:id="rId49" display="https://www.xingtu.cn/ad/creator/author-homepage/douyin-video/6870162483605143560?market_track_id=FX18THVF6UFN04ZG7567&amp;search_session_id=7623609844599619627&amp;possessStarId"/>
    <hyperlink ref="K33" r:id="rId50" display="https://www.xingtu.cn/ad/creator/author-homepage/douyin-video/6685685942100951051?market_track_id=39ZF9LS5R0BHNELV6579&amp;search_session_id=7623609982412046379&amp;possessStarId"/>
    <hyperlink ref="K34" r:id="rId51" display="https://www.xingtu.cn/ad/creator/author-homepage/douyin-video/7584298802434015282?market_track_id=38BEUPYHWJY1KQ65Y0K9&amp;search_session_id=7623610365050011690&amp;possessStarId"/>
    <hyperlink ref="K35" r:id="rId52" display="https://www.xingtu.cn/ad/creator/author-homepage/douyin-video/7076103858035884064?market_track_id=UPETB3ZGZV9J7NAP1UV2&amp;search_session_id=7623610320645144617&amp;possessStarId"/>
    <hyperlink ref="K36" r:id="rId53" display="https://www.xingtu.cn/ad/creator/author-homepage/douyin-video/6802767523159736334?market_track_id=W7FZYIMA1IATLVY9IN06&amp;search_session_id=7623610564140941353&amp;possessStarId"/>
    <hyperlink ref="K37" r:id="rId54" display="https://www.xingtu.cn/ad/creator/author-homepage/douyin-video/6596677890702573576?market_track_id=1KR3GFKQM5AIY5XHILZB&amp;search_session_id=7623610896337862719&amp;possessStarId"/>
    <hyperlink ref="K38" r:id="rId55" display="https://www.xingtu.cn/ad/creator/author-homepage/douyin-video/6745735245292634119?market_track_id=QGGJMZ37P25LBOHZ2AEN&amp;search_session_id=7623610944094388266&amp;possessStarId"/>
    <hyperlink ref="F4" r:id="rId56" display="https://v.douyin.com/vEFkVURsq8c/"/>
    <hyperlink ref="K39" r:id="rId57" display="https://www.xingtu.cn/ad/creator/author-homepage/douyin-video/6870169297021304846?market_track_id=DTXSR7LGXDDP8UDO1QXS&amp;search_session_id=7623611109106515974&amp;possessStarId"/>
    <hyperlink ref="F25" r:id="rId58" display="https://v.douyin.com/NsdaZfR8rP8/"/>
    <hyperlink ref="K25" r:id="rId59" display="https://www.xingtu.cn/ad/creator/author-homepage/douyin-video/7038478848643563534?market_track_id=WRH0X2VTBQOA772X13B0&amp;search_session_id=7626972474319568938&amp;possessStarId"/>
    <hyperlink ref="F21" r:id="rId60" display="https://v.douyin.com/reCgrdFHWPg/"/>
    <hyperlink ref="K21" r:id="rId61" display="https://www.xingtu.cn/ad/creator/author-homepage/douyin-video/7500291636237172786?market_track_id=ZRXGS7EBOP8TJYW786K6&amp;search_session_id=7628810670493958163&amp;possessStarId"/>
    <hyperlink ref="F12" r:id="rId62" display="https://v.douyin.com/z7JKhSGLHj4/"/>
    <hyperlink ref="K12" r:id="rId63" display="https://www.xingtu.cn/ad/creator/author-homepage/douyin-video/7072935851847581734?market_track_id=LDXVS0SXIARWO5W865W2&amp;search_session_id=7583963797183758342&amp;possessStarId"/>
    <hyperlink ref="F11" r:id="rId64" display="https://v.douyin.com/BmMPgoJLf-4/"/>
    <hyperlink ref="K11" r:id="rId65" display="https://www.xingtu.cn/ad/creator/author-homepage/douyin-video/6849394204091613198?market_track_id=N5I0U3KI2JDE2E9W9G4Y&amp;search_session_id=7637838260945502249&amp;possessStarId" tooltip="https://www.xingtu.cn/ad/creator/author-homepage/douyin-video/6849394204091613198?market_track_id=N5I0U3KI2JDE2E9W9G4Y&amp;search_session_id=7637838260945502249&amp;possessStarId"/>
    <hyperlink ref="F86" r:id="rId66" display="https://v.douyin.com/FJ0uc_52FI4/" tooltip="https://v.douyin.com/FJ0uc_52FI4/"/>
    <hyperlink ref="F88" r:id="rId67" display="https://v.douyin.com/4_cX26HNmDg/"/>
    <hyperlink ref="F94" r:id="rId68" display="https://v.douyin.com/iUqodd86/" tooltip="https://v.douyin.com/iUqodd86/"/>
    <hyperlink ref="F101" r:id="rId69" display="https://v.douyin.com/iUqEKkjR/"/>
    <hyperlink ref="F104" r:id="rId70" display="https://v.douyin.com/iysUjXQd/" tooltip="https://v.douyin.com/iysUjXQd/"/>
    <hyperlink ref="F105" r:id="rId71" display="https://v.douyin.com/iUqoRKt8/" tooltip="https://v.douyin.com/iUqoRKt8/"/>
    <hyperlink ref="F102" r:id="rId72" display="https://v.douyin.com/iUqEg3wg/" tooltip="https://v.douyin.com/iUqEg3wg/"/>
    <hyperlink ref="F98" r:id="rId73" display="https://v.douyin.com/iUqEsPFP/" tooltip="https://v.douyin.com/iUqEsPFP/"/>
    <hyperlink ref="F107" r:id="rId74" display="https://v.douyin.com/iUqEX5ha/"/>
    <hyperlink ref="F109" r:id="rId75" display="https://v.douyin.com/iUqE6TQE/" tooltip="https://v.douyin.com/iUqE6TQE/"/>
    <hyperlink ref="F106" r:id="rId76" display="https://v.douyin.com/fQt-veskBiM/"/>
    <hyperlink ref="F100" r:id="rId77" display="https://v.douyin.com/i5TTMYBu/4@1.com"/>
    <hyperlink ref="F99" r:id="rId78" display="https://v.douyin.com/lsBose-slm8/" tooltip="https://v.douyin.com/lsBose-slm8/"/>
    <hyperlink ref="F96" r:id="rId79" display="https://v.douyin.com/ozauSnGb_YY/"/>
    <hyperlink ref="F110" r:id="rId80" display="https://v.douyin.com/oP9eB9Zndyw/" tooltip="https://v.douyin.com/oP9eB9Zndyw/"/>
    <hyperlink ref="F92" r:id="rId81" display="https://v.douyin.com/iUqoREuS/"/>
    <hyperlink ref="F93" r:id="rId82" display="https://v.douyin.com/iUqEqc4n/" tooltip="https://v.douyin.com/iUqEqc4n/"/>
    <hyperlink ref="F87" r:id="rId83" display="https://v.douyin.com/aaxHiIgt2nU/" tooltip="https://v.douyin.com/aaxHiIgt2nU/"/>
    <hyperlink ref="F97" r:id="rId84" display="https://v.douyin.com/3NPDdgbhXxU/" tooltip="https://v.douyin.com/3NPDdgbhXxU/"/>
    <hyperlink ref="F95" r:id="rId85" display="https://v.douyin.com/iUqoLC5N/" tooltip="https://v.douyin.com/iUqoLC5N/"/>
    <hyperlink ref="F111" r:id="rId86" display="https://v.douyin.com/s536jDtjVDI/" tooltip="https://v.douyin.com/s536jDtjVDI/"/>
    <hyperlink ref="F103" r:id="rId87" display="https://v.douyin.com/PjD4fvKfbk4/"/>
    <hyperlink ref="K86" r:id="rId88" display="https://www.xingtu.cn/ad/creator/author-homepage/douyin-video/7491204294541049866" tooltip="https://www.xingtu.cn/ad/creator/author-homepage/douyin-video/7491204294541049866"/>
    <hyperlink ref="K87" r:id="rId89" display="https://www.xingtu.cn/ad/creator/author-homepage/douyin-video/6697117781990572045" tooltip="https://www.xingtu.cn/ad/creator/author-homepage/douyin-video/6697117781990572045"/>
    <hyperlink ref="K88" r:id="rId90" display="https://www.xingtu.cn/ad/creator/author-homepage/douyin-video/7537216762581155849" tooltip="https://www.xingtu.cn/ad/creator/author-homepage/douyin-video/7537216762581155849"/>
    <hyperlink ref="K94" r:id="rId91" display="https://www.xingtu.cn/ad/creator/author-homepage/douyin-video/7496433900843958313"/>
    <hyperlink ref="K92" r:id="rId92" display="https://www.xingtu.cn/ad/creator/author-homepage/douyin-video/7365731501331185691"/>
    <hyperlink ref="K95" r:id="rId93" display="https://www.xingtu.cn/ad/creator/author-homepage/douyin-video/7410608487471775770"/>
    <hyperlink ref="K93" r:id="rId94" display="https://www.xingtu.cn/ad/creator/author-homepage/douyin-video/7434003555628875785"/>
    <hyperlink ref="K96" r:id="rId95" display="https://www.xingtu.cn/ad/creator/author-homepage/douyin-video/7555010103343054889"/>
    <hyperlink ref="K97" r:id="rId96" display="https://www.xingtu.cn/ad/creator/author-homepage/douyin-video/7567304887768186899"/>
    <hyperlink ref="K104" r:id="rId97" display="https://www.xingtu.cn/ad/creator/author-homepage/douyin-video/7472972785787076617"/>
    <hyperlink ref="K101" r:id="rId98" display="https://www.xingtu.cn/ad/creator/author-homepage/douyin-video/7403307892555186226"/>
    <hyperlink ref="K105" r:id="rId99" display="https://www.xingtu.cn/ad/creator/author-homepage/douyin-video/7509809715971358746"/>
    <hyperlink ref="K102" r:id="rId100" display="https://www.xingtu.cn/ad/creator/author-homepage/douyin-video/7403307684469932042"/>
    <hyperlink ref="K106" r:id="rId101" display="https://www.xingtu.cn/ad/creator/author-homepage/douyin-video/7534018323789381642"/>
    <hyperlink ref="K107" r:id="rId102" display="https://www.xingtu.cn/ad/creator/author-homepage/douyin-video/7440040559084830758"/>
    <hyperlink ref="K109" r:id="rId103" display="https://www.xingtu.cn/ad/creator/author-homepage/douyin-video/7454432321450541066"/>
    <hyperlink ref="K100" r:id="rId104" display="https://www.xingtu.cn/ad/creator/author-homepage/douyin-video/7533560088888344614"/>
    <hyperlink ref="K99" r:id="rId105" display="https://www.xingtu.cn/ad/creator/author-homepage/douyin-video/7553848234506977299"/>
    <hyperlink ref="K110" r:id="rId106" display="https://www.xingtu.cn/ad/creator/author-homepage/douyin-video/7440036319721422875"/>
    <hyperlink ref="K98" r:id="rId107" display="https://www.xingtu.cn/ad/creator/author-homepage/douyin-video/7441054996637941769"/>
    <hyperlink ref="K111" r:id="rId108" display="https://www.xingtu.cn/ad/creator/author-homepage/douyin-video/7585393240150982706"/>
    <hyperlink ref="K103" r:id="rId109" display="https://www.xingtu.cn/ad/creator/author-homepage/douyin-video/7585916826375159835?market_track_id=Z1CSZL64UP72H811ER1Z&amp;search_session_id=7586577813365686322&amp;possessStarId"/>
    <hyperlink ref="K108" r:id="rId110" display="https://www.xingtu.cn/ad/creator/author-homepage/douyin-video/7585916135967555594"/>
    <hyperlink ref="F108" r:id="rId111" display="https://v.douyin.com/mQP7wtGve4E/" tooltip="https://v.douyin.com/mQP7wtGve4E/"/>
    <hyperlink ref="K89" r:id="rId112" display="https://www.xingtu.cn/ad/creator/author-homepage/douyin-video/6870160012740657166" tooltip="https://www.xingtu.cn/ad/creator/author-homepage/douyin-video/6870160012740657166"/>
    <hyperlink ref="F89" r:id="rId113" display="https://v.douyin.com/t75d9Ji9oNA/"/>
    <hyperlink ref="K91" r:id="rId114" display="https://www.xingtu.cn/ad/creator/author-homepage/douyin-video/7625912078745731099?market_track_id=KYVAHQ1I27VBMYK083JI&amp;search_session_id=7628127281629741082&amp;possessStarId" tooltip="https://www.xingtu.cn/ad/creator/author-homepage/douyin-video/7625912078745731099?market_track_id=KYVAHQ1I27VBMYK083JI&amp;search_session_id=7628127281629741082&amp;possessStarId"/>
    <hyperlink ref="K90" r:id="rId115" display="https://www.xingtu.cn/ad/creator/author-homepage/douyin-video/7626631176504999946" tooltip="https://www.xingtu.cn/ad/creator/author-homepage/douyin-video/7626631176504999946"/>
    <hyperlink ref="F40" r:id="rId116" display="https://v.douyin.com/wZKHrXtJTXs/"/>
    <hyperlink ref="K40" r:id="rId117" display="https://www.xingtu.cn/ad/creator/author-homepage/douyin-video/7237355278973272067?market_track_id=YDBPVRL862XZFJANOHTE&amp;search_session_id=7641098975303319593&amp;possessStarId"/>
    <hyperlink ref="F13" r:id="rId118" display="https://v.douyin.com/D2Syf86/"/>
    <hyperlink ref="K13" r:id="rId119" display="https://www.xingtu.cn/ad/creator/author-homepage/douyin-video/6938687645769990180?market_track_id=DMIQS879LMYA0HUM1WM8&amp;search_session_id=7506418399556698166&amp;video_type=2&amp;_route_from=from_page%3DMarket%26search_session_id%3D7506418399556698166%26is_for_order%3D1%26market_track_id%3DDMIQS879LMYA0HUM1WM8%26platform_source%3D1%26key%3D%25E6%25B3%25BD%25E9%2599%25BD.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F7" r:id="rId120" display="https://v.douyin.com/H68LF4RRCUg/"/>
    <hyperlink ref="K7" r:id="rId121" display="https://www.xingtu.cn/ad/creator/author-homepage/douyin-video/7397071542082863130?market_track_id=T6OH59C7RH8EGL0MMZIX&amp;search_session_id=7649305555418054692&amp;possessStarId"/>
    <hyperlink ref="F3" r:id="rId122" display="https://v.douyin.com/em3sFvS6LMA/"/>
    <hyperlink ref="K3" r:id="rId123" display="https://www.xingtu.cn/ad/creator/author-homepage/douyin-video/6870112225344880653?market_track_id=MR61YKQACBEHR44TKR7E&amp;search_session_id=7533159252346241078&amp;possessStarId"/>
    <hyperlink ref="F90" r:id="rId124" display="https://v.douyin.com/CG_lstfGAME/"/>
    <hyperlink ref="F23" r:id="rId125" display="https://v.douyin.com/QamSQEsAONA/"/>
    <hyperlink ref="K23" r:id="rId126" display="https://www.xingtu.cn/ad/creator/author-homepage/douyin-video/7623423654851772479?market_track_id=9UZQKI2MB7KH0O9ID3C3&amp;search_session_id=7660390301022568484&amp;possessStarId"/>
    <hyperlink ref="K42" r:id="rId127" display="https://www.xingtu.cn/ad/creator/author-homepage/douyin-video/6947779215253045284?market_track_id=7W8L4D9L8NWLRISYCB63&amp;search_session_id=7626254476227379254&amp;possessStarId"/>
    <hyperlink ref="F42" r:id="rId128" display="https://v.douyin.com/F_qOMt3MQVw/"/>
    <hyperlink ref="K51" r:id="rId129" display="https://www.xingtu.cn/ad/creator/author-homepage/douyin-video/7523887694783447078?market_track_id=IF4IHLCRYSLK4Q54MX3C&amp;search_session_id=7628115183684845604&amp;possessStarId"/>
    <hyperlink ref="F51" r:id="rId130" display="https://v.douyin.com/y0TJDD3okV4/"/>
    <hyperlink ref="F49" r:id="rId131" display="https://v.douyin.com/i-f08rUz1go/"/>
    <hyperlink ref="K49" r:id="rId132" display="https://www.xingtu.cn/ad/creator/author-homepage/douyin-video/7557187405552287763?market_track_id=54NTXZMGVNUXB3SRJ4W3&amp;search_session_id=7629188699490484260&amp;possessStarId"/>
    <hyperlink ref="F52" r:id="rId133" display="https://v.douyin.com/w_MXUFE6iWU/"/>
    <hyperlink ref="K48" r:id="rId134" display="https://www.xingtu.cn/ad/creator/author-homepage/douyin-video/6870160766486446094?market_track_id=CD3TDPZG7RT4QWZMER3J&amp;search_session_id=7631409407209488425&amp;possessStarId"/>
    <hyperlink ref="F48" r:id="rId135" display="https://v.douyin.com/wn1VCdSMmv4/"/>
    <hyperlink ref="K50" r:id="rId136" display="https://www.xingtu.cn/ad/creator/author-homepage/douyin-video/7316816826686504975?market_track_id=384TSJAL3ENL24EOHUWS&amp;search_session_id=7631831016235581481&amp;possessStarId"/>
    <hyperlink ref="F50" r:id="rId137" display="https://v.douyin.com/e9J8jZC4_nw/"/>
    <hyperlink ref="F55" r:id="rId138" display="https://v.douyin.com/H14yYgImzQ4/"/>
    <hyperlink ref="F56" r:id="rId139" display="https://v.douyin.com/mt9gwbM9ISI/"/>
    <hyperlink ref="F47" r:id="rId140" display="https://v.douyin.com/B2bb7EPLkPc/"/>
    <hyperlink ref="F43" r:id="rId141" display="https://v.douyin.com/Pl5jHqkS9KQ/"/>
    <hyperlink ref="F44" r:id="rId142" display="https://v.douyin.com/W3-0f0QMULU/"/>
    <hyperlink ref="F45" r:id="rId143" display="https://v.douyin.com/9optTPsJdYs/"/>
    <hyperlink ref="F46" r:id="rId144" display="https://v.douyin.com/ZT-2ZOcpXRE/" tooltip="https://v.douyin.com/ZT-2ZOcpXRE/"/>
    <hyperlink ref="K44" r:id="rId145" display="https://www.xingtu.cn/ad/creator/author-homepage/douyin-video/7037114785086832677?market_track_id=HSNMTYVURHV8CO97LKV8&amp;search_session_id=7647045220441702454&amp;possessStarId"/>
    <hyperlink ref="K43" r:id="rId146" display="https://www.xingtu.cn/ad/creator/author-homepage/douyin-video/7454240900042981426?market_track_id=HO6ETGS50VN9MXQF5UBI&amp;search_session_id=7647047159359324196&amp;possessStarId"/>
    <hyperlink ref="K45" r:id="rId147" display="https://www.xingtu.cn/ad/creator/author-homepage/douyin-video/7537202012211904550?market_track_id=3MDY99Z82VAUE2J1ZOA1&amp;search_session_id=7647048091610923071&amp;possessStarId"/>
    <hyperlink ref="K46" r:id="rId148" display="https://www.xingtu.cn/ad/creator/author-homepage/douyin-video/7522818164045021210?market_track_id=L0JOA4SZI2EX1K4NB4QO&amp;search_session_id=7647048878654914603&amp;possessStarId"/>
    <hyperlink ref="F57" r:id="rId149" display="https://v.douyin.com/M-hwHn6Mk8c/"/>
    <hyperlink ref="K57" r:id="rId150" display="https://www.xingtu.cn/ad/creator/author-homepage/douyin-video/7026722293288009764?market_track_id=NQB6XRGXCU0H6HPT61FT&amp;search_session_id=7650021232074784787&amp;possessStarId"/>
    <hyperlink ref="F41" r:id="rId151" display="https://v.douyin.com/UPWHG3BNvVE/"/>
    <hyperlink ref="K41" r:id="rId152" display="https://www.xingtu.cn/ad/creator/author-homepage/douyin-video/6934975740911812616?market_track_id=UXGJGN1S8OW96N1N60IZ&amp;search_session_id=7652303328961576979&amp;possessStarId"/>
    <hyperlink ref="F54" r:id="rId153" display="https://v.douyin.com/f0KDVW2xn64/"/>
    <hyperlink ref="K54" r:id="rId154" display="https://www.xingtu.cn/ad/creator/author-homepage/douyin-video/7631966625549254702?market_track_id=DV1N1J27CAOSHLT32PES&amp;search_session_id=7654515299475767337&amp;possessStarId"/>
    <hyperlink ref="F53" r:id="rId155" display="https://v.douyin.com/6Pw1LELCT_A/"/>
    <hyperlink ref="K47" r:id="rId156" display="https://www.xingtu.cn/ad/creator/author-homepage/douyin-video/7641417350033440777?market_track_id=2IXA8R674NS46QD0N574&amp;search_session_id=7657024872878456873&amp;possessStarId"/>
    <hyperlink ref="K52" r:id="rId157" display="https://www.xingtu.cn/ad/creator/author-homepage/douyin-video/7591031574439657510?market_track_id=GFPIPWW2YS33NDYO8P5E&amp;search_session_id=7657024818206261267&amp;possessStarId"/>
    <hyperlink ref="K53" r:id="rId158" display="https://www.xingtu.cn/ad/creator/author-homepage/douyin-video/7638556505788121134?market_track_id=V77AKIJXVN4GTDA8S1RU&amp;search_session_id=7657024937342976054&amp;possessStarId"/>
    <hyperlink ref="K55" r:id="rId159" display="https://www.xingtu.cn/ad/creator/author-homepage/douyin-video/7616610127352692778?market_track_id=RKSS3DQXY8L4PLLDQPOM&amp;search_session_id=7657025735147995190&amp;possessStarId"/>
    <hyperlink ref="F59" r:id="rId160" display="https://v.douyin.com/FMgnoFxnsqs/"/>
    <hyperlink ref="F58" r:id="rId161" display="https://v.douyin.com/B_EmQ4TVM-o/"/>
    <hyperlink ref="F60" r:id="rId162" display="https://v.douyin.com/OJqDukrcLWM/"/>
    <hyperlink ref="K60" r:id="rId163" display="https://www.xingtu.cn/ad/creator/author-homepage/douyin-video/6870164065088438286?market_track_id=U7Z9MARLIGSE9VTY7NUS&amp;search_session_id=7633340954577846335&amp;possessStarId"/>
    <hyperlink ref="F61" r:id="rId164" display="https://v.douyin.com/hzhQoJLBCvA/"/>
    <hyperlink ref="F65" r:id="rId165" display="https://v.douyin.com/iR6RY8xk/"/>
    <hyperlink ref="K65" r:id="rId166" display="https://www.xingtu.cn/ad/creator/author-homepage/douyin-video/6728928327324663822?market_track_id=TA5FNCVHMQOB0H1INNJ3&amp;search_session_id=7622928402127011876&amp;possessStarId" tooltip="https://www.xingtu.cn/ad/creator/author-homepage/douyin-video/6728928327324663822?market_track_id=TA5FNCVHMQOB0H1INNJ3&amp;search_session_id=7622928402127011876&amp;possessStarId"/>
    <hyperlink ref="F64" r:id="rId167" display="https://v.douyin.com/LTtHusEvNQE/"/>
    <hyperlink ref="K64" r:id="rId168" display="https://www.xingtu.cn/ad/creator/author-homepage/douyin-video/7385825556682244146?market_track_id=Q6862J8CIYW0PCTBFHND&amp;search_session_id=7634721982612881418&amp;possessStarId" tooltip="https://www.xingtu.cn/ad/creator/author-homepage/douyin-video/7385825556682244146?market_track_id=Q6862J8CIYW0PCTBFHND&amp;search_session_id=7634721982612881418&amp;possessStarId"/>
    <hyperlink ref="F62" r:id="rId169" display="https://v.douyin.com/6bMPaA7fG90/"/>
    <hyperlink ref="F63" r:id="rId170" display="https://v.douyin.com/QAWr4a_e7Jc/"/>
    <hyperlink ref="K63" r:id="rId171" display="https://www.xingtu.cn/ad/creator/author-homepage/douyin-video/7555536932164337714?market_track_id=AIJBSKEVCLRRZECKMTTL&amp;search_session_id=7629190656518930451&amp;possessStarId"/>
    <hyperlink ref="K62" r:id="rId172" display="https://www.xingtu.cn/ad/creator/author-homepage/douyin-video/7224344761962856503?market_track_id=B7RWPNQSBSHF29ZD0L20&amp;search_session_id=7629190609597366308&amp;possessStarId"/>
    <hyperlink ref="F66" r:id="rId173" display="https://v.douyin.com/n-D-n5nMUbs/"/>
    <hyperlink ref="F68" r:id="rId174" display="https://v.douyin.com/Af3Bo2gPe0M/"/>
    <hyperlink ref="F69" r:id="rId175" display="https://v.douyin.com/T8NVT1_G4fQ/"/>
    <hyperlink ref="F67" r:id="rId176" display="https://v.douyin.com/shGM9s6wG0I/"/>
    <hyperlink ref="K66" r:id="rId177" display="https://www.xingtu.cn/ad/creator/author-homepage/douyin-video/6674949652573323275?market_track_id=1LGUYOCMPA47E47UQMC9&amp;search_session_id=7622928417927446564&amp;possessStarId"/>
    <hyperlink ref="K68" r:id="rId178" display="https://www.xingtu.cn/ad/creator/author-homepage/douyin-video/7237725124474961923?market_track_id=GQRM0MLMU57OZXBAY1GR&amp;search_session_id=7622928548961140777&amp;possessStarId"/>
    <hyperlink ref="K67" r:id="rId179" display="https://www.xingtu.cn/ad/creator/author-homepage/douyin-video/7589922482291736603?market_track_id=GUKJMMXLNW07Q700SIYS&amp;search_session_id=7622928571547353124&amp;possessStarId" tooltip="https://www.xingtu.cn/ad/creator/author-homepage/douyin-video/7589922482291736603?market_track_id=GUKJMMXLNW07Q700SIYS&amp;search_session_id=7622928571547353124&amp;possessStarId"/>
    <hyperlink ref="K69" r:id="rId180" display="https://www.xingtu.cn/ad/creator/author-homepage/douyin-video/7017754995252527141?market_track_id=P1M4D03YLOFTVC68OZD6&amp;search_session_id=7622928571547598884&amp;possessStarId"/>
    <hyperlink ref="F83" r:id="rId181" display="https://v.douyin.com/sv1GO1ZWNKw/"/>
    <hyperlink ref="F84" r:id="rId182" display="https://v.douyin.com/GaaPcNWR3Ek/"/>
    <hyperlink ref="K84" r:id="rId183" display="https://www.xingtu.cn/ad/creator/author-homepage/douyin-video/7592497894029000742?market_track_id=SDFVR7X7JYB6JUC2F6VW&amp;search_session_id=7626687021859602468&amp;possessStarId"/>
    <hyperlink ref="F85" r:id="rId184" display="https://v.douyin.com/u0O-yBx2IrM/"/>
    <hyperlink ref="K85" r:id="rId185" display="https://www.xingtu.cn/ad/creator/author-homepage/douyin-video/7000589423289040904?market_track_id=XZD1VUQ03981NMZ5JCZ9&amp;search_session_id=7621448923244380206&amp;possessStarId" tooltip="https://www.xingtu.cn/ad/creator/author-homepage/douyin-video/7000589423289040904?market_track_id=XZD1VUQ03981NMZ5JCZ9&amp;search_session_id=7621448923244380206&amp;possessStarId"/>
    <hyperlink ref="F73" r:id="rId186" display="https://v.douyin.com/-aZmKXHY7wY/"/>
    <hyperlink ref="K73" r:id="rId187" display="https://www.xingtu.cn/ad/creator/author-homepage/douyin-video/7568728914202902554?market_track_id=SRGJLDIFDKC3RCYEDOWU&amp;search_session_id=7622929001283387446&amp;possessStarId" tooltip="https://www.xingtu.cn/ad/creator/author-homepage/douyin-video/7568728914202902554?market_track_id=SRGJLDIFDKC3RCYEDOWU&amp;search_session_id=7622929001283387446&amp;possessStarId"/>
    <hyperlink ref="F75" r:id="rId188" display="https://v.douyin.com/9u-P4VqoLWE/"/>
    <hyperlink ref="K75" r:id="rId189" display="https://www.xingtu.cn/ad/creator/author-homepage/douyin-video/7496472834017853490?market_track_id=3TCLZ8KXK5HDFCAGJQK8&amp;search_session_id=7626685380552704041&amp;possessStarId"/>
    <hyperlink ref="F76" r:id="rId190" display="https://v.douyin.com/6nWojZOY3zk/"/>
    <hyperlink ref="K76" r:id="rId191" display="https://www.xingtu.cn/ad/creator/author-homepage/douyin-video/7482718996203044927?market_track_id=QIPOVUY65PUVKH7AONEO&amp;search_session_id=7628527260811575323&amp;possessStarId"/>
    <hyperlink ref="F79" r:id="rId192" display="https://v.douyin.com/sEmRmdWFJqM/"/>
    <hyperlink ref="F81" r:id="rId193" display="https://v.douyin.com/Ah1HZPnPLXQ/"/>
    <hyperlink ref="F80" r:id="rId194" display="https://v.douyin.com/8xE3KFuBYyY/"/>
    <hyperlink ref="F74" r:id="rId195" display="https://v.douyin.com/mvtdC8RoLBs/" tooltip="https://v.douyin.com/mvtdC8RoLBs/"/>
    <hyperlink ref="K82" r:id="rId196" display="https://www.xingtu.cn/ad/creator/author-homepage/douyin-video/7200588212668989497?market_track_id=9Q58TE9B17K3H3DXWXLP&amp;search_session_id=7637825513913909284&amp;possessStarId"/>
    <hyperlink ref="F82" r:id="rId197" display="https://v.douyin.com/4iu0fDgMiGc/"/>
    <hyperlink ref="F71" r:id="rId198" display="https://v.douyin.com/VNm6Ahf2ThY/"/>
    <hyperlink ref="F72" r:id="rId199" display="https://v.douyin.com/foLjMqFfoPY/"/>
    <hyperlink ref="K72" r:id="rId200" display="https://www.xingtu.cn/ad/creator/author-homepage/douyin-video/7624764761205964836?market_track_id=DDJGNUC5VIOV5RMMI3SF&amp;search_session_id=7649318166262186020&amp;possessStarId"/>
    <hyperlink ref="F77" r:id="rId201" display="https://v.douyin.com/5ECa85--RAE/"/>
    <hyperlink ref="F70" r:id="rId202" display="https://v.douyin.com/p69cMRN3COc/"/>
    <hyperlink ref="K71" r:id="rId203" display="https://www.xingtu.cn/ad/creator/author-homepage/douyin-video/7565435245514260531?market_track_id=GNDIPQ25U8VFY0JIRSW0&amp;search_session_id=7657026177261502527&amp;possessStarId"/>
    <hyperlink ref="K77" r:id="rId204" display="https://www.xingtu.cn/ad/creator/author-homepage/douyin-video/7640531660533923878?market_track_id=VFHBYYCBCJWE1MZFHEQK&amp;search_session_id=7657026303857803270&amp;possessStarId"/>
    <hyperlink ref="K79" r:id="rId205" display="https://www.xingtu.cn/ad/creator/author-homepage/douyin-video/7644627665479663654?market_track_id=7UHGVHOU1SFTX0TMP226&amp;search_session_id=7657026425341657094&amp;possessStarId"/>
    <hyperlink ref="K80" r:id="rId206" display="https://www.xingtu.cn/ad/creator/author-homepage/douyin-video/7630047349363965958?market_track_id=5DW2KGVKLNA1VDEDHN4N&amp;search_session_id=7657026439870873663&amp;possessStarId"/>
    <hyperlink ref="K81" r:id="rId207" display="https://www.xingtu.cn/ad/creator/author-homepage/douyin-video/7614899270650429467?market_track_id=VZTHOR197U1S9YXELGFE&amp;search_session_id=7657026541758513193&amp;possessStarId"/>
    <hyperlink ref="K83" r:id="rId208" display="https://www.xingtu.cn/ad/creator/author-homepage/douyin-video/7647002410639949865?market_track_id=78RPHX75T7VWDGTA8SJP&amp;search_session_id=7657026396330311743&amp;possessStarId"/>
    <hyperlink ref="F17" r:id="rId209" display="https://v.douyin.com/ehhWrMEW8O8/"/>
    <hyperlink ref="K17" r:id="rId210" display="https://www.xingtu.cn/ad/creator/author-homepage/douyin-video/6870161836226904077?market_track_id=CB84HWC5PZZMN3MQZV9I&amp;search_session_id=7633704361918939177&amp;possessStarId"/>
    <hyperlink ref="F91" r:id="rId211" display="https://v.douyin.com/8ejvqqQxEqU/ 8@1.com :3pm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4"/>
  </sheetPr>
  <dimension ref="A1:L45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F11" sqref="F11"/>
    </sheetView>
  </sheetViews>
  <sheetFormatPr defaultColWidth="9.81730769230769" defaultRowHeight="16.8"/>
  <cols>
    <col min="1" max="1" width="6.46153846153846" style="60" customWidth="1"/>
    <col min="2" max="2" width="9.69230769230769" style="60" customWidth="1"/>
    <col min="3" max="3" width="24.1538461538462" style="60" customWidth="1"/>
    <col min="4" max="4" width="17.1538461538462" style="60" customWidth="1"/>
    <col min="5" max="5" width="29.8461538461538" style="61" customWidth="1"/>
    <col min="6" max="7" width="10.5769230769231" style="62" customWidth="1"/>
    <col min="8" max="8" width="13.7692307692308" style="60" customWidth="1"/>
    <col min="9" max="10" width="15.6923076923077" style="60" customWidth="1"/>
    <col min="11" max="12" width="45.6923076923077" style="60" customWidth="1"/>
    <col min="13" max="16361" width="9" style="60" customWidth="1"/>
    <col min="16362" max="16367" width="9.64423076923077" style="60"/>
    <col min="16368" max="16384" width="9.81730769230769" style="60"/>
  </cols>
  <sheetData>
    <row r="1" s="57" customFormat="1" ht="70" customHeight="1" spans="1:12">
      <c r="A1" s="63" t="s">
        <v>1583</v>
      </c>
      <c r="B1" s="63"/>
      <c r="C1" s="63"/>
      <c r="D1" s="63"/>
      <c r="E1" s="63"/>
      <c r="F1" s="64"/>
      <c r="G1" s="64"/>
      <c r="H1" s="63"/>
      <c r="I1" s="63"/>
      <c r="J1" s="63"/>
      <c r="K1" s="63"/>
      <c r="L1" s="63"/>
    </row>
    <row r="2" s="58" customFormat="1" ht="50" customHeight="1" spans="1:12">
      <c r="A2" s="65" t="s">
        <v>8</v>
      </c>
      <c r="B2" s="65" t="s">
        <v>9</v>
      </c>
      <c r="C2" s="65" t="s">
        <v>1584</v>
      </c>
      <c r="D2" s="65" t="s">
        <v>1585</v>
      </c>
      <c r="E2" s="66" t="s">
        <v>716</v>
      </c>
      <c r="F2" s="10" t="s">
        <v>15</v>
      </c>
      <c r="G2" s="67" t="s">
        <v>1586</v>
      </c>
      <c r="H2" s="65" t="s">
        <v>1587</v>
      </c>
      <c r="I2" s="65" t="s">
        <v>1588</v>
      </c>
      <c r="J2" s="65" t="s">
        <v>1589</v>
      </c>
      <c r="K2" s="65" t="s">
        <v>1590</v>
      </c>
      <c r="L2" s="65" t="s">
        <v>1591</v>
      </c>
    </row>
    <row r="3" s="59" customFormat="1" ht="40" customHeight="1" spans="1:12">
      <c r="A3" s="14">
        <v>1</v>
      </c>
      <c r="B3" s="14" t="str">
        <f>_xlfn.DISPIMG("ID_A6675DD95B294FC2ACC30F776E4AB778",1)</f>
        <v>=DISPIMG("ID_A6675DD95B294FC2ACC30F776E4AB778",1)</v>
      </c>
      <c r="C3" s="14" t="s">
        <v>427</v>
      </c>
      <c r="D3" s="14">
        <v>981277009</v>
      </c>
      <c r="E3" s="46" t="s">
        <v>1592</v>
      </c>
      <c r="F3" s="43">
        <v>43.9</v>
      </c>
      <c r="G3" s="43">
        <v>1231.9</v>
      </c>
      <c r="H3" s="68" t="s">
        <v>299</v>
      </c>
      <c r="I3" s="69">
        <v>60000</v>
      </c>
      <c r="J3" s="69">
        <v>80000</v>
      </c>
      <c r="K3" s="12" t="s">
        <v>1593</v>
      </c>
      <c r="L3" s="44" t="s">
        <v>1594</v>
      </c>
    </row>
    <row r="4" s="59" customFormat="1" ht="40" customHeight="1" spans="1:12">
      <c r="A4" s="14">
        <v>2</v>
      </c>
      <c r="B4" s="14" t="str">
        <f>_xlfn.DISPIMG("ID_E087719546474FE096C56135EBBC5D5A",1)</f>
        <v>=DISPIMG("ID_E087719546474FE096C56135EBBC5D5A",1)</v>
      </c>
      <c r="C4" s="14" t="s">
        <v>39</v>
      </c>
      <c r="D4" s="14" t="s">
        <v>1595</v>
      </c>
      <c r="E4" s="46" t="s">
        <v>1596</v>
      </c>
      <c r="F4" s="43">
        <v>41.3</v>
      </c>
      <c r="G4" s="43">
        <v>430</v>
      </c>
      <c r="H4" s="68" t="s">
        <v>31</v>
      </c>
      <c r="I4" s="70">
        <v>68000</v>
      </c>
      <c r="J4" s="70">
        <v>88000</v>
      </c>
      <c r="K4" s="12" t="s">
        <v>1597</v>
      </c>
      <c r="L4" s="44" t="s">
        <v>1598</v>
      </c>
    </row>
    <row r="5" s="59" customFormat="1" ht="40" customHeight="1" spans="1:12">
      <c r="A5" s="14">
        <v>3</v>
      </c>
      <c r="B5" s="14" t="str">
        <f>_xlfn.DISPIMG("ID_2D5765BFE8F6423B87A32A48EFC80740",1)</f>
        <v>=DISPIMG("ID_2D5765BFE8F6423B87A32A48EFC80740",1)</v>
      </c>
      <c r="C5" s="46" t="s">
        <v>594</v>
      </c>
      <c r="D5" s="14">
        <v>264471123</v>
      </c>
      <c r="E5" s="46" t="s">
        <v>1599</v>
      </c>
      <c r="F5" s="43">
        <v>22.4</v>
      </c>
      <c r="G5" s="43">
        <v>117.1</v>
      </c>
      <c r="H5" s="68" t="s">
        <v>443</v>
      </c>
      <c r="I5" s="70">
        <v>20000</v>
      </c>
      <c r="J5" s="70">
        <v>30000</v>
      </c>
      <c r="K5" s="12" t="s">
        <v>1600</v>
      </c>
      <c r="L5" s="44" t="s">
        <v>1601</v>
      </c>
    </row>
    <row r="6" s="59" customFormat="1" ht="40" customHeight="1" spans="1:12">
      <c r="A6" s="14">
        <v>4</v>
      </c>
      <c r="B6" s="14" t="str">
        <f>_xlfn.DISPIMG("ID_27BD63CCC33246E7A12F74CFF3761CFB",1)</f>
        <v>=DISPIMG("ID_27BD63CCC33246E7A12F74CFF3761CFB",1)</v>
      </c>
      <c r="C6" s="14" t="s">
        <v>1602</v>
      </c>
      <c r="D6" s="14">
        <v>800230666</v>
      </c>
      <c r="E6" s="46" t="s">
        <v>1603</v>
      </c>
      <c r="F6" s="43">
        <v>3.2</v>
      </c>
      <c r="G6" s="43">
        <v>32.6</v>
      </c>
      <c r="H6" s="68" t="s">
        <v>322</v>
      </c>
      <c r="I6" s="70">
        <v>4200</v>
      </c>
      <c r="J6" s="70">
        <v>6800</v>
      </c>
      <c r="K6" s="12" t="s">
        <v>1604</v>
      </c>
      <c r="L6" s="44" t="s">
        <v>1605</v>
      </c>
    </row>
    <row r="7" s="59" customFormat="1" ht="40" customHeight="1" spans="1:12">
      <c r="A7" s="14">
        <v>5</v>
      </c>
      <c r="B7" t="str">
        <f>_xlfn.DISPIMG("ID_2F661A4048F34CC1BA59494678E87562",1)</f>
        <v>=DISPIMG("ID_2F661A4048F34CC1BA59494678E87562",1)</v>
      </c>
      <c r="C7" s="14" t="s">
        <v>1606</v>
      </c>
      <c r="D7" s="14">
        <v>5555100339</v>
      </c>
      <c r="E7" s="46" t="s">
        <v>1607</v>
      </c>
      <c r="F7" s="43">
        <v>4.1</v>
      </c>
      <c r="G7" s="43">
        <v>34.4</v>
      </c>
      <c r="H7" s="68" t="s">
        <v>31</v>
      </c>
      <c r="I7" s="70">
        <v>30000</v>
      </c>
      <c r="J7" s="70">
        <v>38000</v>
      </c>
      <c r="K7" s="12" t="s">
        <v>1608</v>
      </c>
      <c r="L7" s="44" t="s">
        <v>1609</v>
      </c>
    </row>
    <row r="8" s="59" customFormat="1" ht="40" customHeight="1" spans="1:12">
      <c r="A8" s="14">
        <v>6</v>
      </c>
      <c r="B8" s="14" t="str">
        <f>_xlfn.DISPIMG("ID_4A55488DBDAD49579EB233663CB69660",1)</f>
        <v>=DISPIMG("ID_4A55488DBDAD49579EB233663CB69660",1)</v>
      </c>
      <c r="C8" s="14" t="s">
        <v>1610</v>
      </c>
      <c r="D8" s="14">
        <v>268654630</v>
      </c>
      <c r="E8" s="46" t="s">
        <v>1611</v>
      </c>
      <c r="F8" s="43">
        <v>20.7</v>
      </c>
      <c r="G8" s="43">
        <v>181.2</v>
      </c>
      <c r="H8" s="68" t="s">
        <v>31</v>
      </c>
      <c r="I8" s="70">
        <v>15000</v>
      </c>
      <c r="J8" s="70">
        <v>22000</v>
      </c>
      <c r="K8" s="12" t="s">
        <v>1612</v>
      </c>
      <c r="L8" s="44" t="s">
        <v>1613</v>
      </c>
    </row>
    <row r="9" s="59" customFormat="1" ht="40" customHeight="1" spans="1:12">
      <c r="A9" s="14">
        <v>7</v>
      </c>
      <c r="B9" s="14" t="str">
        <f>_xlfn.DISPIMG("ID_612B44CB1D6848CBB0234577403521E6",1)</f>
        <v>=DISPIMG("ID_612B44CB1D6848CBB0234577403521E6",1)</v>
      </c>
      <c r="C9" s="14" t="s">
        <v>466</v>
      </c>
      <c r="D9" s="46" t="s">
        <v>1614</v>
      </c>
      <c r="E9" s="14" t="s">
        <v>1615</v>
      </c>
      <c r="F9" s="43">
        <v>20.8</v>
      </c>
      <c r="G9" s="43">
        <v>471.4</v>
      </c>
      <c r="H9" s="68" t="s">
        <v>31</v>
      </c>
      <c r="I9" s="69">
        <v>38000</v>
      </c>
      <c r="J9" s="69">
        <v>45000</v>
      </c>
      <c r="K9" s="12" t="s">
        <v>1616</v>
      </c>
      <c r="L9" s="44" t="s">
        <v>1617</v>
      </c>
    </row>
    <row r="10" s="59" customFormat="1" ht="40" customHeight="1" spans="1:12">
      <c r="A10" s="14">
        <v>8</v>
      </c>
      <c r="B10" s="14" t="str">
        <f>_xlfn.DISPIMG("ID_F06865DBFF3A40E4A8DAD924A5EB7F75",1)</f>
        <v>=DISPIMG("ID_F06865DBFF3A40E4A8DAD924A5EB7F75",1)</v>
      </c>
      <c r="C10" s="14" t="s">
        <v>514</v>
      </c>
      <c r="D10" s="14">
        <v>384641634</v>
      </c>
      <c r="E10" s="46" t="s">
        <v>1618</v>
      </c>
      <c r="F10" s="43">
        <v>32.2</v>
      </c>
      <c r="G10" s="43">
        <v>283.8</v>
      </c>
      <c r="H10" s="68" t="s">
        <v>31</v>
      </c>
      <c r="I10" s="70">
        <v>17984</v>
      </c>
      <c r="J10" s="70">
        <v>20437</v>
      </c>
      <c r="K10" s="71" t="s">
        <v>1619</v>
      </c>
      <c r="L10" s="72" t="s">
        <v>1620</v>
      </c>
    </row>
    <row r="11" s="59" customFormat="1" ht="40" customHeight="1" spans="1:12">
      <c r="A11" s="14">
        <v>9</v>
      </c>
      <c r="B11" s="14" t="str">
        <f>_xlfn.DISPIMG("ID_BDFF3AF9C2294AA489B20ABC23BFEC80",1)</f>
        <v>=DISPIMG("ID_BDFF3AF9C2294AA489B20ABC23BFEC80",1)</v>
      </c>
      <c r="C11" s="14" t="s">
        <v>114</v>
      </c>
      <c r="D11" s="46" t="s">
        <v>1621</v>
      </c>
      <c r="E11" s="14" t="s">
        <v>1622</v>
      </c>
      <c r="F11" s="43">
        <v>189</v>
      </c>
      <c r="G11" s="43">
        <v>1559.9</v>
      </c>
      <c r="H11" s="68" t="s">
        <v>31</v>
      </c>
      <c r="I11" s="70">
        <v>35000</v>
      </c>
      <c r="J11" s="70">
        <v>50000</v>
      </c>
      <c r="K11" s="12" t="s">
        <v>1623</v>
      </c>
      <c r="L11" s="44" t="s">
        <v>1624</v>
      </c>
    </row>
    <row r="12" s="59" customFormat="1" ht="40" customHeight="1" spans="1:12">
      <c r="A12" s="14">
        <v>10</v>
      </c>
      <c r="B12" s="14" t="str">
        <f>_xlfn.DISPIMG("ID_9D4BCA200A3A4EB8A0D73854126E75BE",1)</f>
        <v>=DISPIMG("ID_9D4BCA200A3A4EB8A0D73854126E75BE",1)</v>
      </c>
      <c r="C12" s="14" t="s">
        <v>444</v>
      </c>
      <c r="D12" s="14">
        <v>5021647152</v>
      </c>
      <c r="E12" s="46" t="s">
        <v>1625</v>
      </c>
      <c r="F12" s="43">
        <v>200</v>
      </c>
      <c r="G12" s="43">
        <v>3609.2</v>
      </c>
      <c r="H12" s="68" t="s">
        <v>31</v>
      </c>
      <c r="I12" s="70" t="s">
        <v>37</v>
      </c>
      <c r="J12" s="70">
        <v>200000</v>
      </c>
      <c r="K12" s="71" t="s">
        <v>1626</v>
      </c>
      <c r="L12" s="72" t="s">
        <v>1627</v>
      </c>
    </row>
    <row r="13" s="59" customFormat="1" ht="40" customHeight="1" spans="1:12">
      <c r="A13" s="14">
        <v>11</v>
      </c>
      <c r="B13" s="14" t="str">
        <f>_xlfn.DISPIMG("ID_1D9773756B9F4E2497E24C113846755A",1)</f>
        <v>=DISPIMG("ID_1D9773756B9F4E2497E24C113846755A",1)</v>
      </c>
      <c r="C13" s="14" t="s">
        <v>177</v>
      </c>
      <c r="D13" s="46">
        <v>9498775645</v>
      </c>
      <c r="E13" s="14" t="s">
        <v>1628</v>
      </c>
      <c r="F13" s="43">
        <v>96</v>
      </c>
      <c r="G13" s="43">
        <v>1324.7</v>
      </c>
      <c r="H13" s="68" t="s">
        <v>31</v>
      </c>
      <c r="I13" s="70">
        <v>30000</v>
      </c>
      <c r="J13" s="70">
        <v>48000</v>
      </c>
      <c r="K13" s="12" t="s">
        <v>1629</v>
      </c>
      <c r="L13" s="44" t="s">
        <v>1630</v>
      </c>
    </row>
    <row r="14" s="59" customFormat="1" ht="40" customHeight="1" spans="1:12">
      <c r="A14" s="14">
        <v>12</v>
      </c>
      <c r="B14" s="14" t="str">
        <f>_xlfn.DISPIMG("ID_52B7765ECB614D628FF89AB1A4BD5719",1)</f>
        <v>=DISPIMG("ID_52B7765ECB614D628FF89AB1A4BD5719",1)</v>
      </c>
      <c r="C14" s="14" t="s">
        <v>1631</v>
      </c>
      <c r="D14" s="14">
        <v>734382264</v>
      </c>
      <c r="E14" s="46" t="s">
        <v>1632</v>
      </c>
      <c r="F14" s="43">
        <v>46.8</v>
      </c>
      <c r="G14" s="43">
        <v>376.7</v>
      </c>
      <c r="H14" s="68" t="s">
        <v>31</v>
      </c>
      <c r="I14" s="70">
        <v>25000</v>
      </c>
      <c r="J14" s="70">
        <v>45000</v>
      </c>
      <c r="K14" s="71" t="s">
        <v>1633</v>
      </c>
      <c r="L14" s="72" t="s">
        <v>1634</v>
      </c>
    </row>
    <row r="15" s="59" customFormat="1" ht="40" customHeight="1" spans="1:12">
      <c r="A15" s="14">
        <v>13</v>
      </c>
      <c r="B15" s="14" t="str">
        <f>_xlfn.DISPIMG("ID_1F6039D1EC9A4ED1B5C8363E408EB7BE",1)</f>
        <v>=DISPIMG("ID_1F6039D1EC9A4ED1B5C8363E408EB7BE",1)</v>
      </c>
      <c r="C15" s="14" t="s">
        <v>122</v>
      </c>
      <c r="D15" s="46">
        <v>1036271988</v>
      </c>
      <c r="E15" s="14" t="s">
        <v>1635</v>
      </c>
      <c r="F15" s="43">
        <v>94.1</v>
      </c>
      <c r="G15" s="43">
        <v>689.5</v>
      </c>
      <c r="H15" s="68" t="s">
        <v>31</v>
      </c>
      <c r="I15" s="70">
        <v>30000</v>
      </c>
      <c r="J15" s="70">
        <v>60000</v>
      </c>
      <c r="K15" s="12" t="s">
        <v>1636</v>
      </c>
      <c r="L15" s="44" t="s">
        <v>1637</v>
      </c>
    </row>
    <row r="16" s="59" customFormat="1" ht="40" customHeight="1" spans="1:12">
      <c r="A16" s="14">
        <v>14</v>
      </c>
      <c r="B16" s="14" t="str">
        <f>_xlfn.DISPIMG("ID_C98F879EDC69484D9C5E9A28A1388C45",1)</f>
        <v>=DISPIMG("ID_C98F879EDC69484D9C5E9A28A1388C45",1)</v>
      </c>
      <c r="C16" s="14" t="s">
        <v>458</v>
      </c>
      <c r="D16" s="14">
        <v>610712410</v>
      </c>
      <c r="E16" s="46" t="s">
        <v>1625</v>
      </c>
      <c r="F16" s="43">
        <v>22</v>
      </c>
      <c r="G16" s="43">
        <v>182.2</v>
      </c>
      <c r="H16" s="68" t="s">
        <v>31</v>
      </c>
      <c r="I16" s="70">
        <v>11644</v>
      </c>
      <c r="J16" s="70">
        <v>20000</v>
      </c>
      <c r="K16" s="71" t="s">
        <v>1638</v>
      </c>
      <c r="L16" s="72" t="s">
        <v>1639</v>
      </c>
    </row>
    <row r="17" s="59" customFormat="1" ht="40" customHeight="1" spans="1:12">
      <c r="A17" s="14">
        <v>15</v>
      </c>
      <c r="B17" s="14" t="str">
        <f>_xlfn.DISPIMG("ID_86D753D5DE2B472CAA26ACB3512EADAF",1)</f>
        <v>=DISPIMG("ID_86D753D5DE2B472CAA26ACB3512EADAF",1)</v>
      </c>
      <c r="C17" s="14" t="s">
        <v>183</v>
      </c>
      <c r="D17" s="46">
        <v>116774378</v>
      </c>
      <c r="E17" s="14" t="s">
        <v>1640</v>
      </c>
      <c r="F17" s="43">
        <v>19</v>
      </c>
      <c r="G17" s="43">
        <v>156.2</v>
      </c>
      <c r="H17" s="68" t="s">
        <v>31</v>
      </c>
      <c r="I17" s="70">
        <v>30000</v>
      </c>
      <c r="J17" s="70">
        <v>45000</v>
      </c>
      <c r="K17" s="12" t="s">
        <v>1641</v>
      </c>
      <c r="L17" s="44" t="s">
        <v>1642</v>
      </c>
    </row>
    <row r="18" s="59" customFormat="1" ht="40" customHeight="1" spans="1:12">
      <c r="A18" s="14">
        <v>16</v>
      </c>
      <c r="B18" s="14" t="str">
        <f>_xlfn.DISPIMG("ID_8565464ED9FB4C05BB0779C94622A42F",1)</f>
        <v>=DISPIMG("ID_8565464ED9FB4C05BB0779C94622A42F",1)</v>
      </c>
      <c r="C18" s="14" t="s">
        <v>1643</v>
      </c>
      <c r="D18" s="14">
        <v>2683818208</v>
      </c>
      <c r="E18" s="46" t="s">
        <v>1644</v>
      </c>
      <c r="F18" s="43">
        <v>15.3</v>
      </c>
      <c r="G18" s="43">
        <v>117.1</v>
      </c>
      <c r="H18" s="68" t="s">
        <v>1645</v>
      </c>
      <c r="I18" s="70">
        <v>10082</v>
      </c>
      <c r="J18" s="70">
        <v>16804</v>
      </c>
      <c r="K18" s="71" t="s">
        <v>1646</v>
      </c>
      <c r="L18" s="72" t="s">
        <v>1647</v>
      </c>
    </row>
    <row r="19" s="59" customFormat="1" ht="40" customHeight="1" spans="1:12">
      <c r="A19" s="14">
        <v>17</v>
      </c>
      <c r="B19" s="14" t="str">
        <f>_xlfn.DISPIMG("ID_28AF013E9BC74A9BB281DFE6F191EB91",1)</f>
        <v>=DISPIMG("ID_28AF013E9BC74A9BB281DFE6F191EB91",1)</v>
      </c>
      <c r="C19" s="14" t="s">
        <v>1648</v>
      </c>
      <c r="D19" s="46">
        <v>1054889287</v>
      </c>
      <c r="E19" s="14" t="s">
        <v>1649</v>
      </c>
      <c r="F19" s="43">
        <v>15.3</v>
      </c>
      <c r="G19" s="43">
        <v>97.7</v>
      </c>
      <c r="H19" s="68" t="s">
        <v>31</v>
      </c>
      <c r="I19" s="70">
        <v>20000</v>
      </c>
      <c r="J19" s="70">
        <v>30000</v>
      </c>
      <c r="K19" s="12" t="s">
        <v>1650</v>
      </c>
      <c r="L19" s="44" t="s">
        <v>1651</v>
      </c>
    </row>
    <row r="20" s="59" customFormat="1" ht="40" customHeight="1" spans="1:12">
      <c r="A20" s="14">
        <v>18</v>
      </c>
      <c r="B20" s="14" t="str">
        <f>_xlfn.DISPIMG("ID_FA8F7ABC3FD04308948A3D7BFA18D1AC",1)</f>
        <v>=DISPIMG("ID_FA8F7ABC3FD04308948A3D7BFA18D1AC",1)</v>
      </c>
      <c r="C20" s="14" t="s">
        <v>161</v>
      </c>
      <c r="D20" s="14">
        <v>9542888505</v>
      </c>
      <c r="E20" s="46" t="s">
        <v>1652</v>
      </c>
      <c r="F20" s="43">
        <v>6.8</v>
      </c>
      <c r="G20" s="43">
        <v>120.5</v>
      </c>
      <c r="H20" s="68" t="s">
        <v>31</v>
      </c>
      <c r="I20" s="70">
        <v>6000</v>
      </c>
      <c r="J20" s="70">
        <v>10000</v>
      </c>
      <c r="K20" s="71" t="s">
        <v>1653</v>
      </c>
      <c r="L20" s="72" t="s">
        <v>1654</v>
      </c>
    </row>
    <row r="21" s="59" customFormat="1" ht="40" customHeight="1" spans="1:12">
      <c r="A21" s="14">
        <v>19</v>
      </c>
      <c r="B21" s="14" t="str">
        <f>_xlfn.DISPIMG("ID_9F98F5572FA143D1A3AA0C7A4A20E102",1)</f>
        <v>=DISPIMG("ID_9F98F5572FA143D1A3AA0C7A4A20E102",1)</v>
      </c>
      <c r="C21" s="14" t="s">
        <v>145</v>
      </c>
      <c r="D21" s="46">
        <v>749565553</v>
      </c>
      <c r="E21" s="14" t="s">
        <v>1655</v>
      </c>
      <c r="F21" s="43">
        <v>37.8</v>
      </c>
      <c r="G21" s="43">
        <v>305.4</v>
      </c>
      <c r="H21" s="68" t="s">
        <v>31</v>
      </c>
      <c r="I21" s="70">
        <v>50000</v>
      </c>
      <c r="J21" s="70">
        <v>88000</v>
      </c>
      <c r="K21" s="12" t="s">
        <v>1656</v>
      </c>
      <c r="L21" s="44" t="s">
        <v>1657</v>
      </c>
    </row>
    <row r="22" s="59" customFormat="1" ht="40" customHeight="1" spans="1:12">
      <c r="A22" s="14">
        <v>20</v>
      </c>
      <c r="B22" s="14" t="str">
        <f>_xlfn.DISPIMG("ID_45364279DDF94FE1A6F8998A67BC42D7",1)</f>
        <v>=DISPIMG("ID_45364279DDF94FE1A6F8998A67BC42D7",1)</v>
      </c>
      <c r="C22" s="14" t="s">
        <v>539</v>
      </c>
      <c r="D22" s="46">
        <v>979988831</v>
      </c>
      <c r="E22" s="14" t="s">
        <v>1658</v>
      </c>
      <c r="F22" s="43">
        <v>20.6</v>
      </c>
      <c r="G22" s="43">
        <v>237.4</v>
      </c>
      <c r="H22" s="68" t="s">
        <v>31</v>
      </c>
      <c r="I22" s="70">
        <v>20000</v>
      </c>
      <c r="J22" s="70">
        <v>25000</v>
      </c>
      <c r="K22" s="12" t="s">
        <v>1659</v>
      </c>
      <c r="L22" s="44" t="s">
        <v>1660</v>
      </c>
    </row>
    <row r="23" s="59" customFormat="1" ht="40" customHeight="1" spans="1:12">
      <c r="A23" s="14">
        <v>21</v>
      </c>
      <c r="B23" s="14" t="str">
        <f>_xlfn.DISPIMG("ID_84004700788346389F1F6AFA69A290F1",1)</f>
        <v>=DISPIMG("ID_84004700788346389F1F6AFA69A290F1",1)</v>
      </c>
      <c r="C23" s="14" t="s">
        <v>1661</v>
      </c>
      <c r="D23" s="14">
        <v>802736996</v>
      </c>
      <c r="E23" s="46" t="s">
        <v>1662</v>
      </c>
      <c r="F23" s="43">
        <v>25</v>
      </c>
      <c r="G23" s="43">
        <v>398.4</v>
      </c>
      <c r="H23" s="68" t="s">
        <v>31</v>
      </c>
      <c r="I23" s="73">
        <v>30000</v>
      </c>
      <c r="J23" s="73">
        <v>65000</v>
      </c>
      <c r="K23" s="71" t="s">
        <v>1663</v>
      </c>
      <c r="L23" s="72" t="s">
        <v>1664</v>
      </c>
    </row>
    <row r="24" s="59" customFormat="1" ht="40" customHeight="1" spans="1:12">
      <c r="A24" s="14">
        <v>22</v>
      </c>
      <c r="B24" t="str">
        <f>_xlfn.DISPIMG("ID_890E3B7F040E4D40A529982DFBA428E4",1)</f>
        <v>=DISPIMG("ID_890E3B7F040E4D40A529982DFBA428E4",1)</v>
      </c>
      <c r="C24" s="14" t="s">
        <v>349</v>
      </c>
      <c r="D24" s="46">
        <v>740720709</v>
      </c>
      <c r="E24" s="14" t="s">
        <v>1665</v>
      </c>
      <c r="F24" s="43">
        <v>22.4</v>
      </c>
      <c r="G24" s="43">
        <v>149.6</v>
      </c>
      <c r="H24" s="68" t="s">
        <v>31</v>
      </c>
      <c r="I24" s="70">
        <v>28000</v>
      </c>
      <c r="J24" s="70">
        <v>45000</v>
      </c>
      <c r="K24" s="12" t="s">
        <v>1666</v>
      </c>
      <c r="L24" s="44" t="s">
        <v>1667</v>
      </c>
    </row>
    <row r="25" s="59" customFormat="1" ht="40" customHeight="1" spans="1:12">
      <c r="A25" s="14">
        <v>23</v>
      </c>
      <c r="B25" t="str">
        <f>_xlfn.DISPIMG("ID_6A9E9ACA00E947DC8C386274532329EC",1)</f>
        <v>=DISPIMG("ID_6A9E9ACA00E947DC8C386274532329EC",1)</v>
      </c>
      <c r="C25" s="14" t="s">
        <v>85</v>
      </c>
      <c r="D25" s="14">
        <v>241012004</v>
      </c>
      <c r="E25" s="46" t="s">
        <v>1668</v>
      </c>
      <c r="F25" s="43">
        <v>19</v>
      </c>
      <c r="G25" s="43">
        <v>90</v>
      </c>
      <c r="H25" s="68" t="s">
        <v>31</v>
      </c>
      <c r="I25" s="70">
        <v>100000</v>
      </c>
      <c r="J25" s="70">
        <v>148000</v>
      </c>
      <c r="K25" s="71" t="s">
        <v>1669</v>
      </c>
      <c r="L25" s="72" t="s">
        <v>1670</v>
      </c>
    </row>
    <row r="26" s="59" customFormat="1" ht="40" customHeight="1" spans="1:12">
      <c r="A26" s="14">
        <v>24</v>
      </c>
      <c r="B26" s="14" t="str">
        <f>_xlfn.DISPIMG("ID_C63D8BEF69054299BD99EFFB82F2FA85",1)</f>
        <v>=DISPIMG("ID_C63D8BEF69054299BD99EFFB82F2FA85",1)</v>
      </c>
      <c r="C26" s="14" t="s">
        <v>1671</v>
      </c>
      <c r="D26" s="46" t="s">
        <v>1672</v>
      </c>
      <c r="E26" s="14" t="s">
        <v>1673</v>
      </c>
      <c r="F26" s="43">
        <v>12</v>
      </c>
      <c r="G26" s="43">
        <v>45.3</v>
      </c>
      <c r="H26" s="68" t="s">
        <v>497</v>
      </c>
      <c r="I26" s="70">
        <v>25000</v>
      </c>
      <c r="J26" s="70">
        <v>40000</v>
      </c>
      <c r="K26" s="12" t="s">
        <v>1674</v>
      </c>
      <c r="L26" s="44" t="s">
        <v>1675</v>
      </c>
    </row>
    <row r="27" s="59" customFormat="1" ht="40" customHeight="1" spans="1:12">
      <c r="A27" s="14">
        <v>25</v>
      </c>
      <c r="B27" s="14" t="str">
        <f>_xlfn.DISPIMG("ID_BD7D2AE1FEEA4B539B8A02E17754BB63",1)</f>
        <v>=DISPIMG("ID_BD7D2AE1FEEA4B539B8A02E17754BB63",1)</v>
      </c>
      <c r="C27" s="14" t="s">
        <v>393</v>
      </c>
      <c r="D27" s="14" t="s">
        <v>1676</v>
      </c>
      <c r="E27" s="46" t="s">
        <v>1677</v>
      </c>
      <c r="F27" s="43">
        <v>7.4</v>
      </c>
      <c r="G27" s="43">
        <v>54.1</v>
      </c>
      <c r="H27" s="68" t="s">
        <v>31</v>
      </c>
      <c r="I27" s="70">
        <v>8000</v>
      </c>
      <c r="J27" s="70">
        <v>12000</v>
      </c>
      <c r="K27" s="71" t="s">
        <v>1678</v>
      </c>
      <c r="L27" s="72" t="s">
        <v>1679</v>
      </c>
    </row>
    <row r="28" s="59" customFormat="1" ht="40" customHeight="1" spans="1:12">
      <c r="A28" s="14">
        <v>26</v>
      </c>
      <c r="B28" s="14" t="str">
        <f>_xlfn.DISPIMG("ID_BF95F8059F5643C4B210BE2FB3FC7D2A",1)</f>
        <v>=DISPIMG("ID_BF95F8059F5643C4B210BE2FB3FC7D2A",1)</v>
      </c>
      <c r="C28" s="14" t="s">
        <v>608</v>
      </c>
      <c r="D28" s="46" t="s">
        <v>1680</v>
      </c>
      <c r="E28" s="14" t="s">
        <v>1681</v>
      </c>
      <c r="F28" s="43">
        <v>0.82</v>
      </c>
      <c r="G28" s="43">
        <v>4.8</v>
      </c>
      <c r="H28" s="68" t="s">
        <v>31</v>
      </c>
      <c r="I28" s="70" t="s">
        <v>37</v>
      </c>
      <c r="J28" s="70">
        <v>50000</v>
      </c>
      <c r="K28" s="12" t="s">
        <v>1682</v>
      </c>
      <c r="L28" s="72" t="s">
        <v>1683</v>
      </c>
    </row>
    <row r="29" s="59" customFormat="1" ht="40" customHeight="1" spans="1:12">
      <c r="A29" s="14">
        <v>27</v>
      </c>
      <c r="B29" s="14" t="str">
        <f>_xlfn.DISPIMG("ID_183D2C17EBC3467F9F312E51A85A6350",1)</f>
        <v>=DISPIMG("ID_183D2C17EBC3467F9F312E51A85A6350",1)</v>
      </c>
      <c r="C29" s="14" t="s">
        <v>1684</v>
      </c>
      <c r="D29" s="14">
        <v>1057334689</v>
      </c>
      <c r="E29" s="46" t="s">
        <v>1685</v>
      </c>
      <c r="F29" s="43">
        <v>76.3</v>
      </c>
      <c r="G29" s="43">
        <v>394.9</v>
      </c>
      <c r="H29" s="68" t="s">
        <v>31</v>
      </c>
      <c r="I29" s="70">
        <v>15000</v>
      </c>
      <c r="J29" s="70">
        <v>43000</v>
      </c>
      <c r="K29" s="71" t="s">
        <v>1686</v>
      </c>
      <c r="L29" s="72" t="s">
        <v>1687</v>
      </c>
    </row>
    <row r="30" s="59" customFormat="1" ht="40" customHeight="1" spans="1:12">
      <c r="A30" s="14">
        <v>28</v>
      </c>
      <c r="B30" s="16" t="str">
        <f>_xlfn.DISPIMG("ID_40729C90AA504E43B7F3045BA84F64C8",1)</f>
        <v>=DISPIMG("ID_40729C90AA504E43B7F3045BA84F64C8",1)</v>
      </c>
      <c r="C30" s="14" t="s">
        <v>1129</v>
      </c>
      <c r="D30" s="14">
        <v>884990145</v>
      </c>
      <c r="E30" s="46" t="s">
        <v>1688</v>
      </c>
      <c r="F30" s="43">
        <v>147.6</v>
      </c>
      <c r="G30" s="43">
        <v>1590.5</v>
      </c>
      <c r="H30" s="13" t="s">
        <v>322</v>
      </c>
      <c r="I30" s="70">
        <v>96000</v>
      </c>
      <c r="J30" s="70">
        <v>120000</v>
      </c>
      <c r="K30" s="12" t="s">
        <v>1689</v>
      </c>
      <c r="L30" s="44" t="s">
        <v>1690</v>
      </c>
    </row>
    <row r="31" s="59" customFormat="1" ht="40" customHeight="1" spans="1:12">
      <c r="A31" s="14">
        <v>29</v>
      </c>
      <c r="B31" t="str">
        <f>_xlfn.DISPIMG("ID_B058772312534599A0049CF3FC1E85BC",1)</f>
        <v>=DISPIMG("ID_B058772312534599A0049CF3FC1E85BC",1)</v>
      </c>
      <c r="C31" s="14" t="s">
        <v>1201</v>
      </c>
      <c r="D31" s="46" t="s">
        <v>1691</v>
      </c>
      <c r="E31" s="46" t="s">
        <v>1692</v>
      </c>
      <c r="F31" s="43">
        <v>124.9</v>
      </c>
      <c r="G31" s="43">
        <v>1460.1</v>
      </c>
      <c r="H31" s="68" t="s">
        <v>1207</v>
      </c>
      <c r="I31" s="70">
        <v>68000</v>
      </c>
      <c r="J31" s="70">
        <v>78000</v>
      </c>
      <c r="K31" s="12" t="s">
        <v>1693</v>
      </c>
      <c r="L31" s="12" t="s">
        <v>1694</v>
      </c>
    </row>
    <row r="32" s="59" customFormat="1" ht="40" customHeight="1" spans="1:12">
      <c r="A32" s="14">
        <v>30</v>
      </c>
      <c r="B32" s="12" t="str">
        <f>_xlfn.DISPIMG("ID_659725E2044440AC98B018E5EF985A4F",1)</f>
        <v>=DISPIMG("ID_659725E2044440AC98B018E5EF985A4F",1)</v>
      </c>
      <c r="C32" s="14" t="s">
        <v>48</v>
      </c>
      <c r="D32" s="14">
        <v>498651070</v>
      </c>
      <c r="E32" s="46" t="s">
        <v>1692</v>
      </c>
      <c r="F32" s="43">
        <v>74</v>
      </c>
      <c r="G32" s="43">
        <v>820.5</v>
      </c>
      <c r="H32" s="13" t="s">
        <v>1695</v>
      </c>
      <c r="I32" s="73">
        <v>160000</v>
      </c>
      <c r="J32" s="73">
        <v>190000</v>
      </c>
      <c r="K32" s="72" t="s">
        <v>1696</v>
      </c>
      <c r="L32" s="72" t="s">
        <v>1697</v>
      </c>
    </row>
    <row r="33" s="59" customFormat="1" ht="40" customHeight="1" spans="1:12">
      <c r="A33" s="14">
        <v>31</v>
      </c>
      <c r="B33" s="14" t="str">
        <f>_xlfn.DISPIMG("ID_80C9861D17B845F1B0C724F2DB726586",1)</f>
        <v>=DISPIMG("ID_80C9861D17B845F1B0C724F2DB726586",1)</v>
      </c>
      <c r="C33" s="14" t="s">
        <v>370</v>
      </c>
      <c r="D33" s="46">
        <v>859489967</v>
      </c>
      <c r="E33" s="46" t="s">
        <v>1698</v>
      </c>
      <c r="F33" s="43">
        <v>6.1</v>
      </c>
      <c r="G33" s="43">
        <v>87.7</v>
      </c>
      <c r="H33" s="68" t="s">
        <v>31</v>
      </c>
      <c r="I33" s="70">
        <v>4000</v>
      </c>
      <c r="J33" s="70">
        <v>6800</v>
      </c>
      <c r="K33" s="12" t="s">
        <v>1699</v>
      </c>
      <c r="L33" s="12" t="s">
        <v>1700</v>
      </c>
    </row>
    <row r="34" s="59" customFormat="1" ht="40" customHeight="1" spans="1:12">
      <c r="A34" s="14">
        <v>32</v>
      </c>
      <c r="B34" s="16" t="str">
        <f>_xlfn.DISPIMG("ID_B1795C0DC3FD4663ABD5DF9C682C22A7",1)</f>
        <v>=DISPIMG("ID_B1795C0DC3FD4663ABD5DF9C682C22A7",1)</v>
      </c>
      <c r="C34" s="14" t="s">
        <v>1701</v>
      </c>
      <c r="D34" s="14">
        <v>1180596864</v>
      </c>
      <c r="E34" s="46" t="s">
        <v>1702</v>
      </c>
      <c r="F34" s="43">
        <v>2.2</v>
      </c>
      <c r="G34" s="43">
        <v>31.3</v>
      </c>
      <c r="H34" s="13" t="s">
        <v>31</v>
      </c>
      <c r="I34" s="70">
        <v>4000</v>
      </c>
      <c r="J34" s="70">
        <v>26000</v>
      </c>
      <c r="K34" s="12" t="s">
        <v>1703</v>
      </c>
      <c r="L34" s="44" t="s">
        <v>1704</v>
      </c>
    </row>
    <row r="35" s="59" customFormat="1" ht="40" customHeight="1" spans="1:12">
      <c r="A35" s="14">
        <v>33</v>
      </c>
      <c r="B35" s="14" t="str">
        <f>_xlfn.DISPIMG("ID_CF3E9C04E2EB483DB964FAB1C49DFD49",1)</f>
        <v>=DISPIMG("ID_CF3E9C04E2EB483DB964FAB1C49DFD49",1)</v>
      </c>
      <c r="C35" s="14" t="s">
        <v>106</v>
      </c>
      <c r="D35" s="46">
        <v>245666155</v>
      </c>
      <c r="E35" s="46" t="s">
        <v>1705</v>
      </c>
      <c r="F35" s="43">
        <v>27.6</v>
      </c>
      <c r="G35" s="43">
        <v>322.1</v>
      </c>
      <c r="H35" s="68" t="s">
        <v>31</v>
      </c>
      <c r="I35" s="70">
        <v>28000</v>
      </c>
      <c r="J35" s="70">
        <v>38000</v>
      </c>
      <c r="K35" s="12" t="s">
        <v>1706</v>
      </c>
      <c r="L35" s="12" t="s">
        <v>1707</v>
      </c>
    </row>
    <row r="36" s="59" customFormat="1" ht="40" customHeight="1" spans="1:12">
      <c r="A36" s="14">
        <v>34</v>
      </c>
      <c r="B36" s="16" t="str">
        <f>_xlfn.DISPIMG("ID_3DC8C9DC7D2A40A182F096AE2C13FE48",1)</f>
        <v>=DISPIMG("ID_3DC8C9DC7D2A40A182F096AE2C13FE48",1)</v>
      </c>
      <c r="C36" s="14" t="s">
        <v>1708</v>
      </c>
      <c r="D36" s="14">
        <v>345792259</v>
      </c>
      <c r="E36" s="46" t="s">
        <v>1709</v>
      </c>
      <c r="F36" s="43">
        <v>18</v>
      </c>
      <c r="G36" s="43">
        <v>120.5</v>
      </c>
      <c r="H36" s="13" t="s">
        <v>31</v>
      </c>
      <c r="I36" s="70">
        <v>10000</v>
      </c>
      <c r="J36" s="70">
        <v>68000</v>
      </c>
      <c r="K36" s="12" t="s">
        <v>1710</v>
      </c>
      <c r="L36" s="44" t="s">
        <v>1711</v>
      </c>
    </row>
    <row r="37" s="59" customFormat="1" ht="40" customHeight="1" spans="1:12">
      <c r="A37" s="14">
        <v>35</v>
      </c>
      <c r="B37" s="16" t="str">
        <f>_xlfn.DISPIMG("ID_1342947BE7894E3E8205ACD75702691A",1)</f>
        <v>=DISPIMG("ID_1342947BE7894E3E8205ACD75702691A",1)</v>
      </c>
      <c r="C37" s="14" t="s">
        <v>24</v>
      </c>
      <c r="D37" s="14">
        <v>2901261441</v>
      </c>
      <c r="E37" s="46" t="s">
        <v>1712</v>
      </c>
      <c r="F37" s="43">
        <v>152.6</v>
      </c>
      <c r="G37" s="43">
        <v>849.1</v>
      </c>
      <c r="H37" s="68" t="s">
        <v>31</v>
      </c>
      <c r="I37" s="70">
        <v>150000</v>
      </c>
      <c r="J37" s="70" t="s">
        <v>1713</v>
      </c>
      <c r="K37" s="12" t="s">
        <v>1714</v>
      </c>
      <c r="L37" s="44" t="s">
        <v>1715</v>
      </c>
    </row>
    <row r="38" s="59" customFormat="1" ht="40" customHeight="1" spans="1:12">
      <c r="A38" s="14">
        <v>36</v>
      </c>
      <c r="B38" s="16" t="str">
        <f>_xlfn.DISPIMG("ID_D9CE992367B2406F818344C9598E8010",1)</f>
        <v>=DISPIMG("ID_D9CE992367B2406F818344C9598E8010",1)</v>
      </c>
      <c r="C38" s="14" t="s">
        <v>498</v>
      </c>
      <c r="D38" s="14">
        <v>738929455</v>
      </c>
      <c r="E38" s="46" t="s">
        <v>1716</v>
      </c>
      <c r="F38" s="43">
        <v>2.5</v>
      </c>
      <c r="G38" s="43">
        <v>26.8</v>
      </c>
      <c r="H38" s="68" t="s">
        <v>31</v>
      </c>
      <c r="I38" s="70">
        <v>3000</v>
      </c>
      <c r="J38" s="70">
        <v>6000</v>
      </c>
      <c r="K38" s="12" t="s">
        <v>1717</v>
      </c>
      <c r="L38" s="44" t="s">
        <v>1718</v>
      </c>
    </row>
    <row r="39" s="59" customFormat="1" ht="40" customHeight="1" spans="1:12">
      <c r="A39" s="14">
        <v>37</v>
      </c>
      <c r="B39" s="14" t="str">
        <f>_xlfn.DISPIMG("ID_1B204D0DF25F4BA7A08167829A9F3C07",1)</f>
        <v>=DISPIMG("ID_1B204D0DF25F4BA7A08167829A9F3C07",1)</v>
      </c>
      <c r="C39" s="14" t="s">
        <v>688</v>
      </c>
      <c r="D39" s="46" t="s">
        <v>1719</v>
      </c>
      <c r="E39" s="46" t="s">
        <v>1720</v>
      </c>
      <c r="F39" s="43">
        <v>10.6</v>
      </c>
      <c r="G39" s="43">
        <v>101</v>
      </c>
      <c r="H39" s="68" t="s">
        <v>31</v>
      </c>
      <c r="I39" s="70">
        <v>5000</v>
      </c>
      <c r="J39" s="70">
        <v>8000</v>
      </c>
      <c r="K39" s="44" t="s">
        <v>1721</v>
      </c>
      <c r="L39" s="44" t="s">
        <v>1722</v>
      </c>
    </row>
    <row r="40" s="59" customFormat="1" ht="40" customHeight="1" spans="1:12">
      <c r="A40" s="14">
        <v>38</v>
      </c>
      <c r="B40" s="45" t="str">
        <f>_xlfn.DISPIMG("ID_C180EAF4349344B8B47021073FD519F3",1)</f>
        <v>=DISPIMG("ID_C180EAF4349344B8B47021073FD519F3",1)</v>
      </c>
      <c r="C40" s="46" t="s">
        <v>70</v>
      </c>
      <c r="D40" s="14">
        <v>1598153984</v>
      </c>
      <c r="E40" s="46" t="s">
        <v>1723</v>
      </c>
      <c r="F40" s="43">
        <v>3.3</v>
      </c>
      <c r="G40" s="43">
        <v>43</v>
      </c>
      <c r="H40" s="68" t="s">
        <v>31</v>
      </c>
      <c r="I40" s="70">
        <v>8000</v>
      </c>
      <c r="J40" s="70">
        <v>10000</v>
      </c>
      <c r="K40" s="12" t="s">
        <v>1724</v>
      </c>
      <c r="L40" s="12" t="s">
        <v>1725</v>
      </c>
    </row>
    <row r="41" s="59" customFormat="1" ht="40" customHeight="1" spans="1:12">
      <c r="A41" s="14">
        <v>39</v>
      </c>
      <c r="B41" s="14" t="str">
        <f>_xlfn.DISPIMG("ID_98E9F40190D140AF8D418DA5B73C904E",1)</f>
        <v>=DISPIMG("ID_98E9F40190D140AF8D418DA5B73C904E",1)</v>
      </c>
      <c r="C41" s="14" t="s">
        <v>230</v>
      </c>
      <c r="D41" s="14">
        <v>9514015310</v>
      </c>
      <c r="E41" s="46" t="s">
        <v>1726</v>
      </c>
      <c r="F41" s="43">
        <v>10.9</v>
      </c>
      <c r="G41" s="43">
        <v>57.9</v>
      </c>
      <c r="H41" s="68" t="s">
        <v>31</v>
      </c>
      <c r="I41" s="70">
        <v>15000</v>
      </c>
      <c r="J41" s="70">
        <v>30000</v>
      </c>
      <c r="K41" s="12" t="s">
        <v>1727</v>
      </c>
      <c r="L41" s="44" t="s">
        <v>1728</v>
      </c>
    </row>
    <row r="42" s="59" customFormat="1" ht="40" customHeight="1" spans="1:12">
      <c r="A42" s="14">
        <v>40</v>
      </c>
      <c r="B42" s="16" t="str">
        <f>_xlfn.DISPIMG("ID_82BAEAD4A8B04B6A86EA0B945ACFB8ED",1)</f>
        <v>=DISPIMG("ID_82BAEAD4A8B04B6A86EA0B945ACFB8ED",1)</v>
      </c>
      <c r="C42" s="13" t="s">
        <v>1729</v>
      </c>
      <c r="D42" s="13">
        <v>117956154</v>
      </c>
      <c r="E42" s="46" t="s">
        <v>1726</v>
      </c>
      <c r="F42" s="43">
        <v>1.6</v>
      </c>
      <c r="G42" s="43">
        <v>5.5</v>
      </c>
      <c r="H42" s="68" t="s">
        <v>31</v>
      </c>
      <c r="I42" s="70">
        <v>52000</v>
      </c>
      <c r="J42" s="70">
        <v>52000</v>
      </c>
      <c r="K42" s="12" t="s">
        <v>1730</v>
      </c>
      <c r="L42" s="44" t="s">
        <v>1731</v>
      </c>
    </row>
    <row r="43" s="59" customFormat="1" ht="40" customHeight="1" spans="1:12">
      <c r="A43" s="14">
        <v>41</v>
      </c>
      <c r="B43" s="16" t="str">
        <f>_xlfn.DISPIMG("ID_AAD41A3608BA499BB3B2FD1402694A71",1)</f>
        <v>=DISPIMG("ID_AAD41A3608BA499BB3B2FD1402694A71",1)</v>
      </c>
      <c r="C43" s="14" t="s">
        <v>1732</v>
      </c>
      <c r="D43" s="14">
        <v>116310128</v>
      </c>
      <c r="E43" s="46" t="s">
        <v>229</v>
      </c>
      <c r="F43" s="43">
        <v>2.7</v>
      </c>
      <c r="G43" s="43">
        <v>9</v>
      </c>
      <c r="H43" s="68" t="s">
        <v>31</v>
      </c>
      <c r="I43" s="70">
        <v>8000</v>
      </c>
      <c r="J43" s="70">
        <v>15000</v>
      </c>
      <c r="K43" s="12" t="s">
        <v>1733</v>
      </c>
      <c r="L43" s="44" t="s">
        <v>1734</v>
      </c>
    </row>
    <row r="44" s="59" customFormat="1" ht="40" customHeight="1" spans="1:12">
      <c r="A44" s="14">
        <v>42</v>
      </c>
      <c r="B44" s="16" t="str">
        <f>_xlfn.DISPIMG("ID_31BDFBC9D72246ECAA6021AAAD17785C",1)</f>
        <v>=DISPIMG("ID_31BDFBC9D72246ECAA6021AAAD17785C",1)</v>
      </c>
      <c r="C44" s="13" t="s">
        <v>1735</v>
      </c>
      <c r="D44" s="13">
        <v>6764017209</v>
      </c>
      <c r="E44" s="46" t="s">
        <v>229</v>
      </c>
      <c r="F44" s="43">
        <v>2.9</v>
      </c>
      <c r="G44" s="43">
        <v>20.3</v>
      </c>
      <c r="H44" s="68" t="s">
        <v>31</v>
      </c>
      <c r="I44" s="70">
        <v>8000</v>
      </c>
      <c r="J44" s="70">
        <v>15000</v>
      </c>
      <c r="K44" s="12" t="s">
        <v>1736</v>
      </c>
      <c r="L44" s="12" t="s">
        <v>1737</v>
      </c>
    </row>
    <row r="45" s="59" customFormat="1" ht="40" customHeight="1" spans="1:12">
      <c r="A45" s="48">
        <v>43</v>
      </c>
      <c r="B45" s="32" t="str">
        <f>_xlfn.DISPIMG("ID_F652C207402A4EFB961D0799CB123FE5",1)</f>
        <v>=DISPIMG("ID_F652C207402A4EFB961D0799CB123FE5",1)</v>
      </c>
      <c r="C45" s="48" t="s">
        <v>1738</v>
      </c>
      <c r="D45" s="48" t="s">
        <v>1739</v>
      </c>
      <c r="E45" s="74" t="s">
        <v>229</v>
      </c>
      <c r="F45" s="47">
        <v>1.7</v>
      </c>
      <c r="G45" s="47">
        <v>20.4</v>
      </c>
      <c r="H45" s="75" t="s">
        <v>31</v>
      </c>
      <c r="I45" s="76">
        <v>8000</v>
      </c>
      <c r="J45" s="76">
        <v>15000</v>
      </c>
      <c r="K45" s="20" t="s">
        <v>1740</v>
      </c>
      <c r="L45" s="49" t="s">
        <v>1741</v>
      </c>
    </row>
  </sheetData>
  <autoFilter xmlns:etc="http://www.wps.cn/officeDocument/2017/etCustomData" ref="A2:L45" etc:filterBottomFollowUsedRange="0">
    <extLst/>
  </autoFilter>
  <mergeCells count="1">
    <mergeCell ref="A1:L1"/>
  </mergeCells>
  <hyperlinks>
    <hyperlink ref="K11" r:id="rId2" display="https://www.xiaohongshu.com/user/profile/5cb427010000000017018af8?language=zh-CN"/>
    <hyperlink ref="K6" r:id="rId3" display="https://www.xiaohongshu.com/user/profile/5b001a854eacab46d3308d84?language=zh-CN"/>
    <hyperlink ref="K22" r:id="rId4" display="https://www.xiaohongshu.com/user/profile/5c886d4a000000001103062a?language=zh-CN" tooltip="https://www.xiaohongshu.com/user/profile/5c886d4a000000001103062a?language=zh-CN"/>
    <hyperlink ref="K15" r:id="rId5" display="https://www.xiaohongshu.com/user/profile/5fbf55ac00000000010054ec?language=zh-CN"/>
    <hyperlink ref="K13" r:id="rId6" display="https://www.xiaohongshu.com/user/profile/601d48c2000000000101e66a?language=zh-CN"/>
    <hyperlink ref="K35" r:id="rId7" display="https://www.xiaohongshu.com/user/profile/5f508cb8000000000100baa4?language=zh-CN"/>
    <hyperlink ref="K25" r:id="rId8" display="https://www.xiaohongshu.com/user/profile/5f2e0669000000000101c68b?language=zh-CN"/>
    <hyperlink ref="K19" r:id="rId9" display="https://www.xiaohongshu.com/user/profile/5fa362a30000000001000747?language=zh-CN"/>
    <hyperlink ref="K36" r:id="rId10" display="https://www.xiaohongshu.com/user/profile/5ed4909b0000000001002d4f?language=zh-CN"/>
    <hyperlink ref="K41" r:id="rId11" display="https://www.xiaohongshu.com/user/profile/612f5616000000000201db0b?language=zh-CN"/>
    <hyperlink ref="K27" r:id="rId12" display="https://www.xiaohongshu.co&#10;m/user/profile/5b4f5fcb11&#10;be106513a09b1c" tooltip="https://www.xiaohongshu.com/user/profile/5b4f5fcb11be106513a09b1c"/>
    <hyperlink ref="K4" r:id="rId13" display="https://www.xiaohongshu.com/user/profile/61a60fe70000000010005673?xhsshare=CopyLink&amp;appuid=5abb1ddc4eacab7df3804e90&amp;apptime=1646106950"/>
    <hyperlink ref="K23" r:id="rId14" display="https://www.xiaohongshu.com/user/profile/5a9e4fd2e8ac2b28058cc6bc?xhsshare=CopyLink&amp;appuid=5bb0616f7d87110001b9d058&amp;apptime=1660629996"/>
    <hyperlink ref="K37" r:id="rId15" display="https://www.xiaohongshu.com/user/profile/63427e74000000001802fe3e?xhsshare=CopyLink&amp;appuid=5f6887c9000000000100b2fc&amp;apptime=1669968325"/>
    <hyperlink ref="K42" r:id="rId16" display="https://www.xiaohongshu.com/user/profile/5b2de90311be1024e027ab8c?xhsshare=CopyLink&amp;appuid=5f6887c9000000000100b2fc&amp;apptime=1679989323"/>
    <hyperlink ref="K17" r:id="rId17" display="https://www.xiaohongshu.com/user/profile/591d50e582ec397ced16b902?xhsshare=CopyLink&amp;appuid=5f6887c9000000000100b2fc&amp;apptime=1682411995"/>
    <hyperlink ref="K34" r:id="rId18" display="https://www.xiaohongshu.com/user/profile/5ff947cb000000000101d8ac?xhsshare=CopyLink&amp;appuid=5f6887c9000000000100b2fc&amp;apptime=1684128014"/>
    <hyperlink ref="K38" r:id="rId19" display="https://www.xiaohongshu.com/user/profile/5f31dd7e00000000010001fa?xhsshare=CopyLink&amp;appuid=5f6887c9000000000100b2fc&amp;apptime=1688612831"/>
    <hyperlink ref="K20" r:id="rId20" display="https://www.xiaohongshu.com/user/profile/60afd8b00000000001008d94?xhsshare=CopyLink&amp;appuid=5f6887c9000000000100b2fc&amp;apptime=1690434083"/>
    <hyperlink ref="K30" r:id="rId21" display="https://www.xiaohongshu.com/user/profile/5f4dde330000000001005ae2?xhsshare=CopyLink&amp;appuid=5f6887c9000000000100b2fc&amp;apptime=1692254448"/>
    <hyperlink ref="K31" r:id="rId22" display="https://www.xiaohongshu.com/user/profile/5fc9c5480000000001004b0e?xhsshare=CopyLink&amp;appuid=5f6887c9000000000100b2fc&amp;apptime=1692700093"/>
    <hyperlink ref="K24" r:id="rId23" display="https://www.xiaohongshu.com/user/profile/5ca7791c000000001703d920?xhsshare=CopyLink&amp;appuid=5f6887c9000000000100b2fc&amp;apptime=1698031379"/>
    <hyperlink ref="K33" r:id="rId24" display="https://www.xiaohongshu.com/user/profile/5f4e07d2000000000101d5eb?xhsshare=CopyLink&amp;appuid=5f6887c9000000000100b2fc&amp;apptime=1699496214"/>
    <hyperlink ref="K8" r:id="rId25" display="https://www.xiaohongshu.com/user/profile/5a026bc94eacab345d40800b?xhsshare=CopyLink&amp;appuid=5f6887c9000000000100b2fc&amp;apptime=1706512965"/>
    <hyperlink ref="K3" r:id="rId26" display="https://www.xiaohongshu.com/user/profile/5d9c4619000000000100b1c0?xhsshare=CopyLink&amp;appuid=5f6887c9000000000100b2fc&amp;apptime=1691991561"/>
    <hyperlink ref="K5" r:id="rId27" display="https://www.xiaohongshu.com/user/profile/5a813a144eacab5b9d72c400?xhsshare=CopyLink&amp;appuid=5f6887c9000000000100b2fc&amp;apptime=1723700841&amp;share_id=704b384e90fa4a349ec425d10d3c571b"/>
    <hyperlink ref="K29" r:id="rId28" display="https://www.xiaohongshu.com/user/profile/5fd1ec020000000001006b13?xhsshare=CopyLink&amp;appuid=5bb0616f7d87110001b9d058&amp;apptime=1660629721"/>
    <hyperlink ref="L31" r:id="rId29" display="https://pgy.xiaohongshu.com/solar/pre-trade/blogger-detail/5fc9c5480000000001004b0e?track_id=kolSearch_6ac73a13dbea4ce99c688d37b52ebfe9&amp;source=Advertiser_Kol" tooltip="https://pgy.xiaohongshu.com/solar/pre-trade/blogger-detail/5fc9c5480000000001004b0e?track_id=kolSearch_6ac73a13dbea4ce99c688d37b52ebfe9&amp;source=Advertiser_Kol"/>
    <hyperlink ref="L13" r:id="rId30" display="https://pgy.xiaohongshu.com/solar/pre-trade/blogger-detail/601d48c2000000000101e66a?track_id=kolSearch_daa082264a03422989c91a4da391e036&amp;source=Advertiser_Kol"/>
    <hyperlink ref="L15" r:id="rId31" display="https://pgy.xiaohongshu.com/solar/pre-trade/blogger-detail/5fbf55ac00000000010054ec?track_id=kolSearch_a8e059b9d6fc4b2ca7c93b6ec5369a22&amp;source=Advertiser_Kol"/>
    <hyperlink ref="L4" r:id="rId32" display="https://pgy.xiaohongshu.com/solar/pre-trade/blogger-detail/61a60fe70000000010005673?track_id=kolSearch_4e0020d93e8f4404af08b7b167ef41dd&amp;source=Advertiser_Kol"/>
    <hyperlink ref="L3" r:id="rId33" display="https://pgy.xiaohongshu.com/solar/pre-trade/blogger-detail/5d9c4619000000000100b1c0?track_id=kolSearch_0c134ff113144bb3bd24c1c8e40c9910&amp;source=Advertiser_Kol"/>
    <hyperlink ref="L5" r:id="rId34" display="https://pgy.xiaohongshu.com/solar/pre-trade/blogger-detail/5a813a144eacab5b9d72c400?track_id=kolSearch_a6b116f5d0f1473faccb5233122861d9&amp;source=Advertiser_Kol"/>
    <hyperlink ref="L8" r:id="rId35" display="https://pgy.xiaohongshu.com/solar/pre-trade/blogger-detail/5a026bc94eacab345d40800b?track_id=kolSearch_621d32718c224318be729c41e4b3f0f2&amp;source=Advertiser_Kol"/>
    <hyperlink ref="L19" r:id="rId36" display="https://pgy.xiaohongshu.com/solar/pre-trade/blogger-detail/5fa362a30000000001000747?track_id=kolSearch_29ad4d6b12c840b4b88a7efc15e5f424&amp;source=Advertiser_Kol"/>
    <hyperlink ref="L20" r:id="rId37" display="https://pgy.xiaohongshu.com/solar/pre-trade/blogger-detail/60afd8b00000000001008d94?track_id=kolSearch_bf55ff7945af48ff9d4168c02a229a35&amp;source=Advertiser_Kol"/>
    <hyperlink ref="L33" r:id="rId38" display="https://pgy.xiaohongshu.com/solar/pre-trade/blogger-detail/5f4e07d2000000000101d5eb?track_id=kolSearch_15a6e0fabc364f898086f65ebde63732&amp;source=Advertiser_Kol"/>
    <hyperlink ref="L34" r:id="rId39" display="https://pgy.xiaohongshu.com/solar/pre-trade/blogger-detail/5ff947cb000000000101d8ac?track_id=kolSearch_2e20515045d445fb82f92f1edf5d58eb&amp;source=Advertiser_Kol"/>
    <hyperlink ref="L30" r:id="rId40" display="https://pgy.xiaohongshu.com/solar/pre-trade/blogger-detail/5f4dde330000000001005ae2?track_id=kolSearch_899ac3c3487c49548f9d6b3634955aae&amp;source=Advertiser_Kol"/>
    <hyperlink ref="L35" r:id="rId41" display="https://pgy.xiaohongshu.com/solar/pre-trade/blogger-detail/5f508cb8000000000100baa4?track_id=kolSearch_61be879a4c4d4aa3b11788d1a18e6bff&amp;source=Advertiser_Kol"/>
    <hyperlink ref="L36" r:id="rId42" display="https://pgy.xiaohongshu.com/solar/pre-trade/blogger-detail/5ed4909b0000000001002d4f?track_id=kolSearch_34a6ace8a0a54d8bb1a4191e1c7b5e12&amp;source=Advertiser_Kol"/>
    <hyperlink ref="L6" r:id="rId43" display="https://pgy.xiaohongshu.com/solar/pre-trade/blogger-detail/5b001a854eacab46d3308d84?track_id=kolSearch_ab766fc69d734a6c911cb7086a3347fb&amp;source=Advertiser_Kol"/>
    <hyperlink ref="L37" r:id="rId44" display="https://pgy.xiaohongshu.com/solar/pre-trade/blogger-detail/63427e74000000001802fe3e?track_id=kolSearch_cfb71f6ef9f944f48cdbf947084baea3&amp;source=Advertiser_Kol" tooltip="https://pgy.xiaohongshu.com/solar/pre-trade/blogger-detail/63427e74000000001802fe3e?track_id=kolSearch_cfb71f6ef9f944f48cdbf947084baea3&amp;source=Advertiser_Kol"/>
    <hyperlink ref="L23" r:id="rId45" display="https://pgy.xiaohongshu.com/solar/pre-trade/blogger-detail/5a9e4fd2e8ac2b28058cc6bc?track_id=kolSearch_3eea07c3e7a24c3f8cc3373d9bf49ae2&amp;source=Advertiser_Kol"/>
    <hyperlink ref="L22" r:id="rId46" display="https://pgy.xiaohongshu.com/solar/pre-trade/blogger-detail/5c886d4a000000001103062a?track_id=kolSearch_aec86d67bd964e3995787b9924f8d884&amp;source=Advertiser_Kol"/>
    <hyperlink ref="L24" r:id="rId47" display="https://pgy.xiaohongshu.com/solar/pre-trade/blogger-detail/5ca7791c000000001703d920?track_id=kolSearch_d3fcc24a5ddf477d979bf14e3fe5ffed&amp;source=Advertiser_Kol"/>
    <hyperlink ref="L25" r:id="rId48" display="https://pgy.xiaohongshu.com/solar/pre-trade/blogger-detail/5f2e0669000000000101c68b?track_id=kolSearch_366a708dbb8a4624baf7c246bbe47c2b&amp;source=Advertiser_Kol"/>
    <hyperlink ref="L41" r:id="rId49" display="https://pgy.xiaohongshu.com/solar/pre-trade/blogger-detail/612f5616000000000201db0b?track_id=kolSearch_9e73eb1875e74f989bceae0bb29f7fd6&amp;source=Advertiser_Kol"/>
    <hyperlink ref="L27" r:id="rId50" display="https://pgy.xiaohongshu.com/solar/pre-trade/blogger-detail/5b4f5fcb11be106513a09b1c?track_id=kolSearch_5898afae8ddc45e5b64749b791f59335&amp;source=Advertiser_Kol"/>
    <hyperlink ref="L17" r:id="rId51" display="https://pgy.xiaohongshu.com/solar/pre-trade/blogger-detail/591d50e582ec397ced16b902?track_id=kolSearch_f2607d75dc404d26836275650a90d789&amp;source=Advertiser_Kol"/>
    <hyperlink ref="L38" r:id="rId52" display="https://pgy.xiaohongshu.com/solar/pre-trade/blogger-detail/5f31dd7e00000000010001fa?track_id=kolSearch_a1b332f63bf14fc8b280e0cb0a076565&amp;source=Advertiser_Kol"/>
    <hyperlink ref="L42" r:id="rId53" display="https://pgy.xiaohongshu.com/solar/pre-trade/blogger-detail/5b2de90311be1024e027ab8c?track_id=kolSearch_3158e6a1bc47489795180c8dfe191109&amp;source=Advertiser_Kol"/>
    <hyperlink ref="L29" r:id="rId54" display="https://pgy.xiaohongshu.com/solar/pre-trade/blogger-detail/5fd1ec020000000001006b13?track_id=kolSearch_7e9d11a4e305418d8c5f4c52fd234ca4&amp;source=Advertiser_Kol"/>
    <hyperlink ref="L11" r:id="rId55" display="https://pgy.xiaohongshu.com/solar/pre-trade/blogger-detail/5cb427010000000017018af8?track_id=kolSearch_ab957022be6744d494f8577207c844f9&amp;source=Advertiser_Kol"/>
    <hyperlink ref="K43" r:id="rId56" display="https://www.xiaohongshu.com/user/profile/58ca16696a6a69748a40c696"/>
    <hyperlink ref="K45" r:id="rId57" display="https://www.xiaohongshu.com/user/profile/61e6675f0000000010009eae?xsec_token=YB2s8l_V2djyIJyBQa5RhPCuoJYQ7-LXmiZab8AlHuakw=&amp;xsec_source=app_share&amp;xhsshare=CopyLink&amp;appuid=5f6887c9000000000100b2fc&amp;apptime=1739338351&amp;share_id=53ed135c0c7b4467ae6c6c23e888e222" tooltip="https://www.xiaohongshu.com/user/profile/61e6675f0000000010009eae?xsec_token=YB2s8l_V2djyIJyBQa5RhPCuoJYQ7-LXmiZab8AlHuakw=&amp;xsec_source=app_share&amp;xhsshare=CopyLink&amp;appuid=5f6887c9000000000100b2fc&amp;apptime=1739338351&amp;share_id=53ed135c0c7b4467ae6c6c23e888e22"/>
    <hyperlink ref="L43" r:id="rId58" display="https://pgy.xiaohongshu.com/solar/pre-trade/blogger-detail/58ca16696a6a69748a40c696?track_id=kolSearch_1689b999699e4ce5a4f961b85cdcb912&amp;source=Advertiser_Kol"/>
    <hyperlink ref="L45" r:id="rId59" display="https://pgy.xiaohongshu.com/solar/pre-trade/blogger-detail/61e6675f0000000010009eae?track_id="/>
    <hyperlink ref="L9" r:id="rId60" display="https://pgy.xiaohongshu.com/solar/pre-trade/blogger-detail/5bb1fa139cb8ac00010e9eb6?track_id="/>
    <hyperlink ref="K9" r:id="rId61" display="https://www.xiaohongshu.com/user/profile/5bb1fa139cb8ac00010e9eb6?xsec_token=YBDUZ4c5dcRd_UcofHvuhGrjkoio2q83NCeGSNsncG5E0=&amp;xsec_source=app_share&amp;xhsshare=CopyLink&amp;appuid=5f6887c9000000000100b2fc&amp;apptime=1741680725&amp;share_id=46d09b047e754326a2f7c6016fc59d94"/>
    <hyperlink ref="K21" r:id="rId62" display="https://www.xiaohongshu.com/user/profile/5c45ebaa000000001200329e?xsec_token=YBsiOG2ebavLhZJW98-L4nmYd90amYoH0Q5uj6ZIlEbrc=&amp;xsec_source=app_share&amp;xhsshare=CopyLink&amp;appuid=5f6887c9000000000100b2fc&amp;apptime=1750659247&amp;share_id=b27eb940d3854fa088e551b6f711bc1e"/>
    <hyperlink ref="L21" r:id="rId63" display="https://pgy.xiaohongshu.com/solar/pre-trade/blogger-detail/5c45ebaa000000001200329e?track_id=kolSearch_9d9ee6e9b8ba4d7388a1ed4c03d910d5&amp;source=Advertiser_Kol"/>
    <hyperlink ref="K26" r:id="rId64" display="https://www.xiaohongshu.com/user/profile/5b5d36c7e8ac2b35b1e6213d?xsec_token=YBEepMIBK0zQl-4EoDBDhFSBp6V1pAbYYDR-B5Msn_vVA=&amp;xsec_source=app_share&amp;xhsshare=CopyLink&amp;appuid=5f6887c9000000000100b2fc&amp;apptime=1752820243&amp;share_id=cdd7a7183a7d41f289decdc3a8373b29"/>
    <hyperlink ref="L26" r:id="rId65" display="https://pgy.xiaohongshu.com/solar/pre-trade/blogger-detail/5b5d36c7e8ac2b35b1e6213d?track_id=" tooltip="https://pgy.xiaohongshu.com/solar/pre-trade/blogger-detail/5b5d36c7e8ac2b35b1e6213d?track_id="/>
    <hyperlink ref="K44" r:id="rId66" display="https://www.xiaohongshu.com/user/profile/63a6fc520000000027029c8d?xsec_token=YBMKUE5zHWtuVK9CJ4WxAUL4awILuSztcKGMn6ESd9LG0=&amp;xsec_source=app_share&amp;xhsshare=CopyLink&amp;appuid=5f6887c9000000000100b2fc&amp;apptime=1754877284&amp;share_id=af149f03946845b1b5f6d29b9273ef69"/>
    <hyperlink ref="L44" r:id="rId67" display="https://pgy.xiaohongshu.com/solar/pre-trade/blogger-detail/63a6fc520000000027029c8d?track_id="/>
    <hyperlink ref="K40" r:id="rId68" display="https://xhslink.com/m/5UgcvtObNbD"/>
    <hyperlink ref="L40" r:id="rId69" display="https://pgy.xiaohongshu.com/solar/pre-trade/blogger-detail/63135ed0000000001200e086?track_id="/>
    <hyperlink ref="K12" r:id="rId70" display="https://www.xiaohongshu.com/user/profile/5988a08250c4b438e2221e0d" tooltip="https://www.xiaohongshu.com/user/profile/5988a08250c4b438e2221e0d"/>
    <hyperlink ref="L12" r:id="rId71" display="https://pgy.xiaohongshu.com/solar/pre-trade/blogger-detail/5988a08250c4b438e2221e0d?track_id=kolSearch_968f0410d7154a91a274acdd686dea65&amp;source=Advertiser_Kol"/>
    <hyperlink ref="K14" r:id="rId72" display="https://www.xiaohongshu.com/user/profile/5f685cfe0000000001007dcb"/>
    <hyperlink ref="L14" r:id="rId73" display="https://pgy.xiaohongshu.com/solar/pre-trade/blogger-detail/5f685cfe0000000001007dcb?track_id=" tooltip="https://pgy.xiaohongshu.com/solar/pre-trade/blogger-detail/5f685cfe0000000001007dcb?track_id="/>
    <hyperlink ref="K39" r:id="rId74" display="https://www.xiaohongshu.com/user/profile/664b850500000000070048eb"/>
    <hyperlink ref="L39" r:id="rId75" display="https://pgy.xiaohongshu.com/solar/pre-trade/blogger-detail/664b850500000000070048eb?track_id="/>
    <hyperlink ref="L32" r:id="rId76" display="https://pgy.xiaohongshu.com/solar/pre-trade/blogger-detail/5abb4021e8ac2b7f7e18a76c?track_id=kolSearch_91b40460324143b6abd7c0914a1118ed&amp;source=Advertiser_Kol"/>
    <hyperlink ref="K32" r:id="rId77" display="https://www.xiaohongshu.com/user/profile/5abb4021e8ac2b7f7e18a76c"/>
    <hyperlink ref="K18" r:id="rId78" display="https://xhslink.com/m/9bw3tqf40tn" tooltip="https://xhslink.com/m/9bw3tqf40tn"/>
    <hyperlink ref="L18" r:id="rId79" display="https://pgy.xiaohongshu.com/solar/pre-trade/blogger-detail/611d15d0000000000100ad88?track_id=kolSearch_417f4eb217844f4c9e144f13e6dea512&amp;source=Advertiser_Kol"/>
    <hyperlink ref="K28" r:id="rId80" display="https://xhslink.com/m/1X5PzJxj7OU"/>
    <hyperlink ref="K10" r:id="rId81" display="https://xhslink.com/m/21BUeV9PNoq"/>
    <hyperlink ref="L10" r:id="rId82" display="https://pgy.xiaohongshu.com/solar/pre-trade/blogger-detail/5bf50b5815f3a400019ec74c?track_id=kolSearch_d3e24e18df054ff68448d8fcbe8b8aaf&amp;fromRoute=Advertiser_Kol&amp;source=Advertiser_Kol"/>
    <hyperlink ref="L16" r:id="rId83" display="https://pgy.xiaohongshu.com/solar/pre-trade/blogger-detail/5c455cee0000000007016701?track_id=&amp;fromRoute=McnKolManage"/>
    <hyperlink ref="K16" r:id="rId84" display="https://xhslink.com/m/4rwCIhSqLlW"/>
    <hyperlink ref="L28" r:id="rId85" display="https://pgy.xiaohongshu.com/solar/pre-trade/blogger-detail/5cf545e400000000170292fe?track_id=&amp;fromRoute=Advertiser_Kol"/>
    <hyperlink ref="K7" r:id="rId86" display="https://xhslink.com/m/74BbLCe0DKF"/>
    <hyperlink ref="L7" r:id="rId87" display="https://pgy.xiaohongshu.com/solar/pre-trade/blogger-detail/646b40f2000000002a00bb4d?track_id=&amp;fromRoute=McnKolManage"/>
  </hyperlink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6"/>
  </sheetPr>
  <dimension ref="A1:I21"/>
  <sheetViews>
    <sheetView workbookViewId="0">
      <pane ySplit="2" topLeftCell="A3" activePane="bottomLeft" state="frozen"/>
      <selection/>
      <selection pane="bottomLeft" activeCell="E21" sqref="E21"/>
    </sheetView>
  </sheetViews>
  <sheetFormatPr defaultColWidth="9.81730769230769" defaultRowHeight="16.8"/>
  <cols>
    <col min="1" max="1" width="13.6538461538462" style="23" customWidth="1"/>
    <col min="2" max="2" width="7.5" style="23" customWidth="1"/>
    <col min="3" max="3" width="9.69230769230769" style="23" customWidth="1"/>
    <col min="4" max="4" width="19.8076923076923" style="23" customWidth="1"/>
    <col min="5" max="5" width="24.6923076923077" style="23" customWidth="1"/>
    <col min="6" max="6" width="12.6923076923077" style="23" customWidth="1"/>
    <col min="7" max="7" width="15.6923076923077" style="25" customWidth="1"/>
    <col min="8" max="8" width="15.6923076923077" style="50" customWidth="1"/>
    <col min="9" max="9" width="13.6538461538462" style="23" customWidth="1"/>
    <col min="10" max="16363" width="9" style="23"/>
    <col min="16364" max="16368" width="9.64423076923077" style="23"/>
    <col min="16369" max="16384" width="9.81730769230769" style="23"/>
  </cols>
  <sheetData>
    <row r="1" s="23" customFormat="1" ht="70" customHeight="1" spans="1:9">
      <c r="A1" s="8" t="s">
        <v>1742</v>
      </c>
      <c r="B1" s="8"/>
      <c r="C1" s="8"/>
      <c r="D1" s="8"/>
      <c r="E1" s="8"/>
      <c r="F1" s="8"/>
      <c r="G1" s="38"/>
      <c r="H1" s="38"/>
      <c r="I1" s="8"/>
    </row>
    <row r="2" s="34" customFormat="1" ht="50" customHeight="1" spans="1:9">
      <c r="A2" s="51" t="s">
        <v>1743</v>
      </c>
      <c r="B2" s="51" t="s">
        <v>8</v>
      </c>
      <c r="C2" s="51" t="s">
        <v>9</v>
      </c>
      <c r="D2" s="51" t="s">
        <v>1744</v>
      </c>
      <c r="E2" s="51" t="s">
        <v>1745</v>
      </c>
      <c r="F2" s="52" t="s">
        <v>1746</v>
      </c>
      <c r="G2" s="51" t="s">
        <v>1747</v>
      </c>
      <c r="H2" s="51" t="s">
        <v>1748</v>
      </c>
      <c r="I2" s="51" t="s">
        <v>1749</v>
      </c>
    </row>
    <row r="3" s="4" customFormat="1" ht="40" customHeight="1" spans="1:9">
      <c r="A3" s="13" t="s">
        <v>1750</v>
      </c>
      <c r="B3" s="53">
        <v>1</v>
      </c>
      <c r="C3" s="53" t="str">
        <f>_xlfn.DISPIMG("ID_22FABF50CE8D4FE4A2A41D38745F4816",1)</f>
        <v>=DISPIMG("ID_22FABF50CE8D4FE4A2A41D38745F4816",1)</v>
      </c>
      <c r="D3" s="54" t="s">
        <v>24</v>
      </c>
      <c r="E3" s="54" t="s">
        <v>1751</v>
      </c>
      <c r="F3" s="54">
        <v>222.4691</v>
      </c>
      <c r="G3" s="14">
        <v>1800000</v>
      </c>
      <c r="H3" s="14">
        <v>400000</v>
      </c>
      <c r="I3" s="53" t="s">
        <v>1752</v>
      </c>
    </row>
    <row r="4" s="4" customFormat="1" ht="40" customHeight="1" spans="1:9">
      <c r="A4" s="13" t="s">
        <v>643</v>
      </c>
      <c r="B4" s="53">
        <v>2</v>
      </c>
      <c r="C4" t="str">
        <f>_xlfn.DISPIMG("ID_5257A76236A04C3487C1CD410DBCDD88",1)</f>
        <v>=DISPIMG("ID_5257A76236A04C3487C1CD410DBCDD88",1)</v>
      </c>
      <c r="D4" s="13" t="s">
        <v>1753</v>
      </c>
      <c r="E4" s="13" t="s">
        <v>1754</v>
      </c>
      <c r="F4" s="54">
        <v>43.7727</v>
      </c>
      <c r="G4" s="14">
        <v>3000</v>
      </c>
      <c r="H4" s="14">
        <v>2000</v>
      </c>
      <c r="I4" s="53" t="s">
        <v>1752</v>
      </c>
    </row>
    <row r="5" s="4" customFormat="1" ht="40" customHeight="1" spans="1:9">
      <c r="A5" s="13" t="s">
        <v>565</v>
      </c>
      <c r="B5" s="53">
        <v>3</v>
      </c>
      <c r="C5" s="53" t="str">
        <f>_xlfn.DISPIMG("ID_13B7E4DB04D24FA7B0DCF78C29F469A4",1)</f>
        <v>=DISPIMG("ID_13B7E4DB04D24FA7B0DCF78C29F469A4",1)</v>
      </c>
      <c r="D5" s="54" t="s">
        <v>1755</v>
      </c>
      <c r="E5" s="54" t="s">
        <v>1756</v>
      </c>
      <c r="F5" s="54">
        <v>4.8811</v>
      </c>
      <c r="G5" s="14">
        <v>48000</v>
      </c>
      <c r="H5" s="14" t="s">
        <v>37</v>
      </c>
      <c r="I5" s="53" t="s">
        <v>1752</v>
      </c>
    </row>
    <row r="6" s="4" customFormat="1" ht="40" customHeight="1" spans="1:9">
      <c r="A6" s="13" t="s">
        <v>47</v>
      </c>
      <c r="B6" s="53">
        <v>4</v>
      </c>
      <c r="C6" s="53" t="str">
        <f>_xlfn.DISPIMG("ID_659725E2044440AC98B018E5EF985A4F",1)</f>
        <v>=DISPIMG("ID_659725E2044440AC98B018E5EF985A4F",1)</v>
      </c>
      <c r="D6" s="13" t="s">
        <v>48</v>
      </c>
      <c r="E6" s="13" t="s">
        <v>1757</v>
      </c>
      <c r="F6" s="54">
        <v>11.9579</v>
      </c>
      <c r="G6" s="14">
        <v>220000</v>
      </c>
      <c r="H6" s="14">
        <v>30000</v>
      </c>
      <c r="I6" s="53" t="s">
        <v>1752</v>
      </c>
    </row>
    <row r="7" s="4" customFormat="1" ht="40" customHeight="1" spans="1:9">
      <c r="A7" s="13" t="s">
        <v>522</v>
      </c>
      <c r="B7" s="53">
        <v>5</v>
      </c>
      <c r="C7" s="53" t="str">
        <f>_xlfn.DISPIMG("ID_A934BBBA568A4A7AAC0C7DC4E37B6F9F",1)</f>
        <v>=DISPIMG("ID_A934BBBA568A4A7AAC0C7DC4E37B6F9F",1)</v>
      </c>
      <c r="D7" s="54" t="s">
        <v>523</v>
      </c>
      <c r="E7" s="54" t="s">
        <v>1758</v>
      </c>
      <c r="F7" s="54">
        <v>1.7948</v>
      </c>
      <c r="G7" s="14">
        <v>2000</v>
      </c>
      <c r="H7" s="14">
        <v>1000</v>
      </c>
      <c r="I7" s="53" t="s">
        <v>1752</v>
      </c>
    </row>
    <row r="8" s="4" customFormat="1" ht="40" customHeight="1" spans="1:9">
      <c r="A8" s="13" t="s">
        <v>23</v>
      </c>
      <c r="B8" s="53">
        <v>6</v>
      </c>
      <c r="C8" s="53" t="str">
        <f>_xlfn.DISPIMG("ID_CD0F50CCCD824C92AFDEBB40BF3807E8",1)</f>
        <v>=DISPIMG("ID_CD0F50CCCD824C92AFDEBB40BF3807E8",1)</v>
      </c>
      <c r="D8" s="13" t="s">
        <v>1759</v>
      </c>
      <c r="E8" s="13" t="s">
        <v>1760</v>
      </c>
      <c r="F8" s="54">
        <v>16.1461</v>
      </c>
      <c r="G8" s="14">
        <v>60000</v>
      </c>
      <c r="H8" s="14" t="s">
        <v>37</v>
      </c>
      <c r="I8" s="53" t="s">
        <v>1752</v>
      </c>
    </row>
    <row r="9" s="4" customFormat="1" ht="40" customHeight="1" spans="1:9">
      <c r="A9" s="13" t="s">
        <v>23</v>
      </c>
      <c r="B9" s="53">
        <v>7</v>
      </c>
      <c r="C9" s="53" t="str">
        <f>_xlfn.DISPIMG("ID_A962B447B9374ACDB54DA6072F69A698",1)</f>
        <v>=DISPIMG("ID_A962B447B9374ACDB54DA6072F69A698",1)</v>
      </c>
      <c r="D9" s="54" t="s">
        <v>114</v>
      </c>
      <c r="E9" s="54" t="s">
        <v>1761</v>
      </c>
      <c r="F9" s="54">
        <v>83.9603</v>
      </c>
      <c r="G9" s="14">
        <v>150000</v>
      </c>
      <c r="H9" s="14">
        <v>15000</v>
      </c>
      <c r="I9" s="53" t="s">
        <v>1752</v>
      </c>
    </row>
    <row r="10" s="4" customFormat="1" ht="40" customHeight="1" spans="1:9">
      <c r="A10" s="13" t="s">
        <v>23</v>
      </c>
      <c r="B10" s="53">
        <v>8</v>
      </c>
      <c r="C10" s="53" t="str">
        <f>_xlfn.DISPIMG("ID_3F01711F02924B928AF22A3322088269",1)</f>
        <v>=DISPIMG("ID_3F01711F02924B928AF22A3322088269",1)</v>
      </c>
      <c r="D10" s="13" t="s">
        <v>122</v>
      </c>
      <c r="E10" s="13" t="s">
        <v>1762</v>
      </c>
      <c r="F10" s="54">
        <v>50.4625</v>
      </c>
      <c r="G10" s="14">
        <v>200000</v>
      </c>
      <c r="H10" s="14">
        <v>25000</v>
      </c>
      <c r="I10" s="53" t="s">
        <v>1752</v>
      </c>
    </row>
    <row r="11" s="4" customFormat="1" ht="40" customHeight="1" spans="1:9">
      <c r="A11" s="13" t="s">
        <v>23</v>
      </c>
      <c r="B11" s="53">
        <v>9</v>
      </c>
      <c r="C11" s="53" t="str">
        <f>_xlfn.DISPIMG("ID_96C9A41FE3F94ADC8CC27D709951F53C",1)</f>
        <v>=DISPIMG("ID_96C9A41FE3F94ADC8CC27D709951F53C",1)</v>
      </c>
      <c r="D11" s="54" t="s">
        <v>1763</v>
      </c>
      <c r="E11" s="54" t="s">
        <v>1764</v>
      </c>
      <c r="F11" s="54">
        <v>13.6904</v>
      </c>
      <c r="G11" s="14">
        <v>60000</v>
      </c>
      <c r="H11" s="14">
        <v>10000</v>
      </c>
      <c r="I11" s="53" t="s">
        <v>1752</v>
      </c>
    </row>
    <row r="12" s="4" customFormat="1" ht="40" customHeight="1" spans="1:9">
      <c r="A12" s="13" t="s">
        <v>23</v>
      </c>
      <c r="B12" s="53">
        <v>10</v>
      </c>
      <c r="C12" s="53" t="str">
        <f>_xlfn.DISPIMG("ID_51D64287C69C4E72B4DC568CA5C0A8DB",1)</f>
        <v>=DISPIMG("ID_51D64287C69C4E72B4DC568CA5C0A8DB",1)</v>
      </c>
      <c r="D12" s="13" t="s">
        <v>1765</v>
      </c>
      <c r="E12" s="13" t="s">
        <v>1766</v>
      </c>
      <c r="F12" s="54">
        <v>16.9776</v>
      </c>
      <c r="G12" s="14">
        <v>98000</v>
      </c>
      <c r="H12" s="14">
        <v>15000</v>
      </c>
      <c r="I12" s="53" t="s">
        <v>1767</v>
      </c>
    </row>
    <row r="13" s="4" customFormat="1" ht="40" customHeight="1" spans="1:9">
      <c r="A13" s="13" t="s">
        <v>23</v>
      </c>
      <c r="B13" s="53">
        <v>11</v>
      </c>
      <c r="C13" s="53" t="str">
        <f>_xlfn.DISPIMG("ID_C0369C1D442B4E6DBE6E0A428034CC10",1)</f>
        <v>=DISPIMG("ID_C0369C1D442B4E6DBE6E0A428034CC10",1)</v>
      </c>
      <c r="D13" s="13" t="s">
        <v>106</v>
      </c>
      <c r="E13" s="13" t="s">
        <v>1768</v>
      </c>
      <c r="F13" s="54">
        <v>7.7387</v>
      </c>
      <c r="G13" s="14">
        <v>25000</v>
      </c>
      <c r="H13" s="14">
        <v>1000</v>
      </c>
      <c r="I13" s="53" t="s">
        <v>1752</v>
      </c>
    </row>
    <row r="14" s="4" customFormat="1" ht="40" customHeight="1" spans="1:9">
      <c r="A14" s="13" t="s">
        <v>23</v>
      </c>
      <c r="B14" s="53">
        <v>12</v>
      </c>
      <c r="C14" s="53" t="str">
        <f>_xlfn.DISPIMG("ID_FB1725C3E8784889B3C65B0A2BFFCEF2",1)</f>
        <v>=DISPIMG("ID_FB1725C3E8784889B3C65B0A2BFFCEF2",1)</v>
      </c>
      <c r="D14" s="54" t="s">
        <v>161</v>
      </c>
      <c r="E14" s="54" t="s">
        <v>1769</v>
      </c>
      <c r="F14" s="54">
        <v>14.2764</v>
      </c>
      <c r="G14" s="14">
        <v>30000</v>
      </c>
      <c r="H14" s="14">
        <v>5000</v>
      </c>
      <c r="I14" s="53" t="s">
        <v>1752</v>
      </c>
    </row>
    <row r="15" s="4" customFormat="1" ht="40" customHeight="1" spans="1:9">
      <c r="A15" s="13" t="s">
        <v>229</v>
      </c>
      <c r="B15" s="53">
        <v>13</v>
      </c>
      <c r="C15" s="53" t="str">
        <f>_xlfn.DISPIMG("ID_15DF3A6DBEC148C686645E22E40F4E4C",1)</f>
        <v>=DISPIMG("ID_15DF3A6DBEC148C686645E22E40F4E4C",1)</v>
      </c>
      <c r="D15" s="13" t="s">
        <v>1770</v>
      </c>
      <c r="E15" s="13" t="s">
        <v>1771</v>
      </c>
      <c r="F15" s="54">
        <v>11.3505</v>
      </c>
      <c r="G15" s="14">
        <v>50000</v>
      </c>
      <c r="H15" s="14" t="s">
        <v>37</v>
      </c>
      <c r="I15" s="53" t="s">
        <v>1752</v>
      </c>
    </row>
    <row r="16" s="4" customFormat="1" ht="40" customHeight="1" spans="1:9">
      <c r="A16" s="13" t="s">
        <v>229</v>
      </c>
      <c r="B16" s="53">
        <v>14</v>
      </c>
      <c r="C16" t="str">
        <f>_xlfn.DISPIMG("ID_919668DCBBE1468F8B26BC6E01217230",1)</f>
        <v>=DISPIMG("ID_919668DCBBE1468F8B26BC6E01217230",1)</v>
      </c>
      <c r="D16" s="13" t="s">
        <v>1772</v>
      </c>
      <c r="E16" s="13" t="s">
        <v>1773</v>
      </c>
      <c r="F16" s="54">
        <v>8.7418</v>
      </c>
      <c r="G16" s="14">
        <v>50000</v>
      </c>
      <c r="H16" s="14" t="s">
        <v>37</v>
      </c>
      <c r="I16" s="53" t="s">
        <v>1752</v>
      </c>
    </row>
    <row r="17" s="4" customFormat="1" ht="40" customHeight="1" spans="1:9">
      <c r="A17" s="13" t="s">
        <v>229</v>
      </c>
      <c r="B17" s="53">
        <v>15</v>
      </c>
      <c r="C17" s="53" t="str">
        <f>_xlfn.DISPIMG("ID_2484A8D868EC425E8939737377034235",1)</f>
        <v>=DISPIMG("ID_2484A8D868EC425E8939737377034235",1)</v>
      </c>
      <c r="D17" s="13" t="s">
        <v>1774</v>
      </c>
      <c r="E17" s="13" t="s">
        <v>1775</v>
      </c>
      <c r="F17" s="54">
        <v>2.3742</v>
      </c>
      <c r="G17" s="14">
        <v>99000</v>
      </c>
      <c r="H17" s="14" t="s">
        <v>37</v>
      </c>
      <c r="I17" s="53" t="s">
        <v>1752</v>
      </c>
    </row>
    <row r="18" s="4" customFormat="1" ht="40" customHeight="1" spans="1:9">
      <c r="A18" s="13" t="s">
        <v>434</v>
      </c>
      <c r="B18" s="53">
        <v>16</v>
      </c>
      <c r="C18" s="53" t="str">
        <f>_xlfn.DISPIMG("ID_9CCC04877E4E49F7946F3119072DDBCD",1)</f>
        <v>=DISPIMG("ID_9CCC04877E4E49F7946F3119072DDBCD",1)</v>
      </c>
      <c r="D18" s="54" t="s">
        <v>1776</v>
      </c>
      <c r="E18" s="54" t="s">
        <v>1777</v>
      </c>
      <c r="F18" s="54">
        <v>17.6848</v>
      </c>
      <c r="G18" s="14">
        <v>4176</v>
      </c>
      <c r="H18" s="14" t="s">
        <v>37</v>
      </c>
      <c r="I18" s="53" t="s">
        <v>1752</v>
      </c>
    </row>
    <row r="19" s="4" customFormat="1" ht="40" customHeight="1" spans="1:9">
      <c r="A19" s="13" t="s">
        <v>434</v>
      </c>
      <c r="B19" s="53">
        <v>17</v>
      </c>
      <c r="C19" s="53" t="str">
        <f>_xlfn.DISPIMG("ID_DA11735B583344F4A82F2C67BAA8654D",1)</f>
        <v>=DISPIMG("ID_DA11735B583344F4A82F2C67BAA8654D",1)</v>
      </c>
      <c r="D19" s="13" t="s">
        <v>1778</v>
      </c>
      <c r="E19" s="13" t="s">
        <v>1779</v>
      </c>
      <c r="F19" s="54">
        <v>17.6228</v>
      </c>
      <c r="G19" s="14">
        <v>25000</v>
      </c>
      <c r="H19" s="14">
        <v>5000</v>
      </c>
      <c r="I19" s="53" t="s">
        <v>1752</v>
      </c>
    </row>
    <row r="20" s="4" customFormat="1" ht="40" customHeight="1" spans="1:9">
      <c r="A20" s="13" t="s">
        <v>434</v>
      </c>
      <c r="B20" s="53">
        <v>18</v>
      </c>
      <c r="C20" s="53" t="str">
        <f>_xlfn.DISPIMG("ID_A290CB62DF864653937157D52A36932D",1)</f>
        <v>=DISPIMG("ID_A290CB62DF864653937157D52A36932D",1)</v>
      </c>
      <c r="D20" s="54" t="s">
        <v>1780</v>
      </c>
      <c r="E20" s="54" t="s">
        <v>1781</v>
      </c>
      <c r="F20" s="54">
        <v>6.666</v>
      </c>
      <c r="G20" s="14">
        <v>20000</v>
      </c>
      <c r="H20" s="14">
        <v>3000</v>
      </c>
      <c r="I20" s="53" t="s">
        <v>1767</v>
      </c>
    </row>
    <row r="21" s="4" customFormat="1" ht="40" customHeight="1" spans="1:9">
      <c r="A21" s="19" t="s">
        <v>341</v>
      </c>
      <c r="B21" s="55">
        <v>19</v>
      </c>
      <c r="C21" s="55" t="str">
        <f>_xlfn.DISPIMG("ID_626A900E97CD4D76BD090642741F6160",1)</f>
        <v>=DISPIMG("ID_626A900E97CD4D76BD090642741F6160",1)</v>
      </c>
      <c r="D21" s="19" t="s">
        <v>1782</v>
      </c>
      <c r="E21" s="19" t="s">
        <v>1783</v>
      </c>
      <c r="F21" s="56">
        <v>10.9773</v>
      </c>
      <c r="G21" s="48">
        <v>150000</v>
      </c>
      <c r="H21" s="48">
        <v>5000</v>
      </c>
      <c r="I21" s="55" t="s">
        <v>1752</v>
      </c>
    </row>
  </sheetData>
  <autoFilter xmlns:etc="http://www.wps.cn/officeDocument/2017/etCustomData" ref="A2:I21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M25"/>
  <sheetViews>
    <sheetView workbookViewId="0">
      <pane xSplit="5" ySplit="2" topLeftCell="F3" activePane="bottomRight" state="frozen"/>
      <selection/>
      <selection pane="topRight"/>
      <selection pane="bottomLeft"/>
      <selection pane="bottomRight" activeCell="D25" sqref="D25"/>
    </sheetView>
  </sheetViews>
  <sheetFormatPr defaultColWidth="9.81730769230769" defaultRowHeight="16.8"/>
  <cols>
    <col min="1" max="1" width="7.72115384615385" style="23" customWidth="1"/>
    <col min="2" max="2" width="9.14423076923077" style="23" customWidth="1"/>
    <col min="3" max="3" width="9.69230769230769" style="23" customWidth="1"/>
    <col min="4" max="4" width="24.3557692307692" style="23" customWidth="1"/>
    <col min="5" max="5" width="15.7596153846154" style="23" customWidth="1"/>
    <col min="6" max="6" width="18.7596153846154" style="23" customWidth="1"/>
    <col min="7" max="7" width="12.9711538461538" style="35" customWidth="1"/>
    <col min="8" max="8" width="18.0769230769231" style="25" customWidth="1"/>
    <col min="9" max="9" width="20.2307692307692" style="36" customWidth="1"/>
    <col min="10" max="10" width="20.3846153846154" style="36" customWidth="1"/>
    <col min="11" max="11" width="8.30769230769231" style="23" customWidth="1"/>
    <col min="12" max="12" width="11.5384615384615" style="23" customWidth="1"/>
    <col min="13" max="13" width="52.7115384615385" style="23" customWidth="1"/>
    <col min="14" max="16371" width="9.64423076923077" style="1"/>
    <col min="16372" max="16384" width="9.81730769230769" style="1"/>
  </cols>
  <sheetData>
    <row r="1" s="1" customFormat="1" ht="70" customHeight="1" spans="1:13">
      <c r="A1" s="8" t="s">
        <v>1784</v>
      </c>
      <c r="B1" s="8"/>
      <c r="C1" s="8"/>
      <c r="D1" s="8"/>
      <c r="E1" s="8"/>
      <c r="F1" s="8"/>
      <c r="G1" s="37"/>
      <c r="H1" s="38"/>
      <c r="I1" s="38"/>
      <c r="J1" s="38"/>
      <c r="K1" s="8"/>
      <c r="L1" s="8"/>
      <c r="M1" s="8"/>
    </row>
    <row r="2" s="34" customFormat="1" ht="50" customHeight="1" spans="1:13">
      <c r="A2" s="39" t="s">
        <v>716</v>
      </c>
      <c r="B2" s="39" t="s">
        <v>8</v>
      </c>
      <c r="C2" s="39" t="s">
        <v>9</v>
      </c>
      <c r="D2" s="39" t="s">
        <v>1785</v>
      </c>
      <c r="E2" s="39" t="s">
        <v>1786</v>
      </c>
      <c r="F2" s="39" t="s">
        <v>12</v>
      </c>
      <c r="G2" s="40" t="s">
        <v>1787</v>
      </c>
      <c r="H2" s="41" t="s">
        <v>1788</v>
      </c>
      <c r="I2" s="41" t="s">
        <v>1789</v>
      </c>
      <c r="J2" s="41" t="s">
        <v>1790</v>
      </c>
      <c r="K2" s="39" t="s">
        <v>22</v>
      </c>
      <c r="L2" s="39" t="s">
        <v>1791</v>
      </c>
      <c r="M2" s="42" t="s">
        <v>1792</v>
      </c>
    </row>
    <row r="3" s="4" customFormat="1" ht="40" customHeight="1" spans="1:13">
      <c r="A3" s="13" t="s">
        <v>1793</v>
      </c>
      <c r="B3" s="13">
        <v>1</v>
      </c>
      <c r="C3" s="13" t="str">
        <f>_xlfn.DISPIMG("ID_DF88F420442B491A9C2F559EA8524D3B",1)</f>
        <v>=DISPIMG("ID_DF88F420442B491A9C2F559EA8524D3B",1)</v>
      </c>
      <c r="D3" s="13" t="s">
        <v>24</v>
      </c>
      <c r="E3" s="13">
        <v>1267663386</v>
      </c>
      <c r="F3" s="13" t="s">
        <v>1794</v>
      </c>
      <c r="G3" s="43">
        <v>787.1047</v>
      </c>
      <c r="H3" s="14" t="s">
        <v>37</v>
      </c>
      <c r="I3" s="14" t="s">
        <v>37</v>
      </c>
      <c r="J3" s="14">
        <v>1800000</v>
      </c>
      <c r="K3" s="13" t="s">
        <v>31</v>
      </c>
      <c r="L3" s="13" t="s">
        <v>1752</v>
      </c>
      <c r="M3" s="44" t="s">
        <v>1795</v>
      </c>
    </row>
    <row r="4" s="4" customFormat="1" ht="40" customHeight="1" spans="1:13">
      <c r="A4" s="13" t="s">
        <v>23</v>
      </c>
      <c r="B4" s="13">
        <v>2</v>
      </c>
      <c r="C4" s="13" t="str">
        <f>_xlfn.DISPIMG("ID_5465629EB21547AC9697D20C626B9ADE",1)</f>
        <v>=DISPIMG("ID_5465629EB21547AC9697D20C626B9ADE",1)</v>
      </c>
      <c r="D4" s="13" t="s">
        <v>114</v>
      </c>
      <c r="E4" s="13">
        <v>1261372872</v>
      </c>
      <c r="F4" s="13" t="s">
        <v>1796</v>
      </c>
      <c r="G4" s="43">
        <v>839.5721</v>
      </c>
      <c r="H4" s="14">
        <v>140000</v>
      </c>
      <c r="I4" s="14">
        <v>160000</v>
      </c>
      <c r="J4" s="14">
        <v>210000</v>
      </c>
      <c r="K4" s="13" t="s">
        <v>31</v>
      </c>
      <c r="L4" s="13" t="s">
        <v>1752</v>
      </c>
      <c r="M4" s="44" t="s">
        <v>1797</v>
      </c>
    </row>
    <row r="5" s="4" customFormat="1" ht="40" customHeight="1" spans="1:13">
      <c r="A5" s="13" t="s">
        <v>23</v>
      </c>
      <c r="B5" s="13">
        <v>3</v>
      </c>
      <c r="C5" s="13" t="str">
        <f>_xlfn.DISPIMG("ID_26D1295F321E48D4BF3B83DA8D2BEDF0",1)</f>
        <v>=DISPIMG("ID_26D1295F321E48D4BF3B83DA8D2BEDF0",1)</v>
      </c>
      <c r="D5" s="13" t="s">
        <v>122</v>
      </c>
      <c r="E5" s="13">
        <v>1706040944</v>
      </c>
      <c r="F5" s="13" t="s">
        <v>193</v>
      </c>
      <c r="G5" s="43">
        <v>399.4448</v>
      </c>
      <c r="H5" s="14">
        <v>120000</v>
      </c>
      <c r="I5" s="14">
        <v>200000</v>
      </c>
      <c r="J5" s="14">
        <v>250000</v>
      </c>
      <c r="K5" s="13" t="s">
        <v>31</v>
      </c>
      <c r="L5" s="13" t="s">
        <v>1752</v>
      </c>
      <c r="M5" s="44" t="s">
        <v>1798</v>
      </c>
    </row>
    <row r="6" s="4" customFormat="1" ht="40" customHeight="1" spans="1:13">
      <c r="A6" s="13" t="s">
        <v>23</v>
      </c>
      <c r="B6" s="13">
        <v>4</v>
      </c>
      <c r="C6" s="13" t="str">
        <f>_xlfn.DISPIMG("ID_EA258259F9F540969492DBE4307EC17C",1)</f>
        <v>=DISPIMG("ID_EA258259F9F540969492DBE4307EC17C",1)</v>
      </c>
      <c r="D6" s="13" t="s">
        <v>177</v>
      </c>
      <c r="E6" s="13">
        <v>1531106761</v>
      </c>
      <c r="F6" s="13" t="s">
        <v>193</v>
      </c>
      <c r="G6" s="43">
        <v>162.9155</v>
      </c>
      <c r="H6" s="14" t="s">
        <v>37</v>
      </c>
      <c r="I6" s="14">
        <v>58000</v>
      </c>
      <c r="J6" s="14">
        <v>70000</v>
      </c>
      <c r="K6" s="13" t="s">
        <v>31</v>
      </c>
      <c r="L6" s="13" t="s">
        <v>1752</v>
      </c>
      <c r="M6" s="44" t="s">
        <v>1799</v>
      </c>
    </row>
    <row r="7" s="4" customFormat="1" ht="40" customHeight="1" spans="1:13">
      <c r="A7" s="13" t="s">
        <v>23</v>
      </c>
      <c r="B7" s="13">
        <v>5</v>
      </c>
      <c r="C7" s="45" t="str">
        <f>_xlfn.DISPIMG("ID_9D4BCA200A3A4EB8A0D73854126E75BE",1)</f>
        <v>=DISPIMG("ID_9D4BCA200A3A4EB8A0D73854126E75BE",1)</v>
      </c>
      <c r="D7" s="13" t="s">
        <v>1759</v>
      </c>
      <c r="E7" s="13">
        <v>67395245</v>
      </c>
      <c r="F7" s="13" t="s">
        <v>185</v>
      </c>
      <c r="G7" s="43">
        <v>754.5835</v>
      </c>
      <c r="H7" s="14">
        <v>79000</v>
      </c>
      <c r="I7" s="14">
        <v>109000</v>
      </c>
      <c r="J7" s="14">
        <v>129000</v>
      </c>
      <c r="K7" s="13" t="s">
        <v>31</v>
      </c>
      <c r="L7" s="13" t="s">
        <v>1752</v>
      </c>
      <c r="M7" s="44" t="s">
        <v>1800</v>
      </c>
    </row>
    <row r="8" s="4" customFormat="1" ht="40" customHeight="1" spans="1:13">
      <c r="A8" s="13" t="s">
        <v>23</v>
      </c>
      <c r="B8" s="13">
        <v>6</v>
      </c>
      <c r="C8" s="13" t="str">
        <f>_xlfn.DISPIMG("ID_44D20FEE6BF8478AA7A833989426D7D3",1)</f>
        <v>=DISPIMG("ID_44D20FEE6BF8478AA7A833989426D7D3",1)</v>
      </c>
      <c r="D8" s="13" t="s">
        <v>1801</v>
      </c>
      <c r="E8" s="13">
        <v>1847953240</v>
      </c>
      <c r="F8" s="13" t="s">
        <v>1802</v>
      </c>
      <c r="G8" s="43">
        <v>133.1559</v>
      </c>
      <c r="H8" s="14">
        <v>50000</v>
      </c>
      <c r="I8" s="14">
        <v>50000</v>
      </c>
      <c r="J8" s="14">
        <v>65000</v>
      </c>
      <c r="K8" s="13" t="s">
        <v>31</v>
      </c>
      <c r="L8" s="13" t="s">
        <v>1752</v>
      </c>
      <c r="M8" s="44" t="s">
        <v>1803</v>
      </c>
    </row>
    <row r="9" s="4" customFormat="1" ht="40" customHeight="1" spans="1:13">
      <c r="A9" s="13" t="s">
        <v>23</v>
      </c>
      <c r="B9" s="13">
        <v>7</v>
      </c>
      <c r="C9" s="13" t="str">
        <f>_xlfn.DISPIMG("ID_F25E324AE5054E67926089463596587E",1)</f>
        <v>=DISPIMG("ID_F25E324AE5054E67926089463596587E",1)</v>
      </c>
      <c r="D9" s="13" t="s">
        <v>1804</v>
      </c>
      <c r="E9" s="13">
        <v>1488857521</v>
      </c>
      <c r="F9" s="13" t="s">
        <v>1805</v>
      </c>
      <c r="G9" s="43">
        <v>99.5911</v>
      </c>
      <c r="H9" s="14">
        <v>30000</v>
      </c>
      <c r="I9" s="14">
        <v>30000</v>
      </c>
      <c r="J9" s="14">
        <v>55000</v>
      </c>
      <c r="K9" s="13" t="s">
        <v>31</v>
      </c>
      <c r="L9" s="13" t="s">
        <v>1752</v>
      </c>
      <c r="M9" s="44" t="s">
        <v>1806</v>
      </c>
    </row>
    <row r="10" s="4" customFormat="1" ht="40" customHeight="1" spans="1:13">
      <c r="A10" s="13" t="s">
        <v>23</v>
      </c>
      <c r="B10" s="13">
        <v>8</v>
      </c>
      <c r="C10" s="13" t="str">
        <f>_xlfn.DISPIMG("ID_025CA94001EB422FA8A8B10D9D24F3E4",1)</f>
        <v>=DISPIMG("ID_025CA94001EB422FA8A8B10D9D24F3E4",1)</v>
      </c>
      <c r="D10" s="13" t="s">
        <v>191</v>
      </c>
      <c r="E10" s="13">
        <v>1959288705</v>
      </c>
      <c r="F10" s="13" t="s">
        <v>193</v>
      </c>
      <c r="G10" s="43">
        <v>47.0704</v>
      </c>
      <c r="H10" s="14" t="s">
        <v>37</v>
      </c>
      <c r="I10" s="14">
        <v>50000</v>
      </c>
      <c r="J10" s="14">
        <v>50000</v>
      </c>
      <c r="K10" s="13" t="s">
        <v>31</v>
      </c>
      <c r="L10" s="13" t="s">
        <v>1752</v>
      </c>
      <c r="M10" s="44" t="s">
        <v>1807</v>
      </c>
    </row>
    <row r="11" s="4" customFormat="1" ht="40" customHeight="1" spans="1:13">
      <c r="A11" s="13" t="s">
        <v>23</v>
      </c>
      <c r="B11" s="13">
        <v>9</v>
      </c>
      <c r="C11" s="13" t="str">
        <f>_xlfn.DISPIMG("ID_76C7B55021AF42D1BA111CC35C0756B9",1)</f>
        <v>=DISPIMG("ID_76C7B55021AF42D1BA111CC35C0756B9",1)</v>
      </c>
      <c r="D11" s="13" t="s">
        <v>145</v>
      </c>
      <c r="E11" s="13">
        <v>2826374726</v>
      </c>
      <c r="F11" s="13" t="s">
        <v>193</v>
      </c>
      <c r="G11" s="43">
        <v>32.5583</v>
      </c>
      <c r="H11" s="14">
        <v>20000</v>
      </c>
      <c r="I11" s="14">
        <v>50000</v>
      </c>
      <c r="J11" s="14">
        <v>98000</v>
      </c>
      <c r="K11" s="13" t="s">
        <v>31</v>
      </c>
      <c r="L11" s="13" t="s">
        <v>1752</v>
      </c>
      <c r="M11" s="44" t="s">
        <v>1808</v>
      </c>
    </row>
    <row r="12" s="4" customFormat="1" ht="40" customHeight="1" spans="1:13">
      <c r="A12" s="13" t="s">
        <v>23</v>
      </c>
      <c r="B12" s="13">
        <v>10</v>
      </c>
      <c r="C12" s="13" t="str">
        <f>_xlfn.DISPIMG("ID_6F063E78CAA44C75BAB4ABB2103D579B",1)</f>
        <v>=DISPIMG("ID_6F063E78CAA44C75BAB4ABB2103D579B",1)</v>
      </c>
      <c r="D12" s="13" t="s">
        <v>161</v>
      </c>
      <c r="E12" s="13">
        <v>2374561522</v>
      </c>
      <c r="F12" s="13" t="s">
        <v>23</v>
      </c>
      <c r="G12" s="43">
        <v>90.9061</v>
      </c>
      <c r="H12" s="14" t="s">
        <v>37</v>
      </c>
      <c r="I12" s="14" t="s">
        <v>1809</v>
      </c>
      <c r="J12" s="14">
        <v>128000</v>
      </c>
      <c r="K12" s="13" t="s">
        <v>31</v>
      </c>
      <c r="L12" s="13" t="s">
        <v>1752</v>
      </c>
      <c r="M12" s="44" t="s">
        <v>1810</v>
      </c>
    </row>
    <row r="13" s="4" customFormat="1" ht="40" customHeight="1" spans="1:13">
      <c r="A13" s="13" t="s">
        <v>229</v>
      </c>
      <c r="B13" s="13">
        <v>11</v>
      </c>
      <c r="C13" s="13" t="str">
        <f>_xlfn.DISPIMG("ID_1FBA0DA8850F45B18BD38BE9C61D257B",1)</f>
        <v>=DISPIMG("ID_1FBA0DA8850F45B18BD38BE9C61D257B",1)</v>
      </c>
      <c r="D13" s="13" t="s">
        <v>1811</v>
      </c>
      <c r="E13" s="13">
        <v>121170885</v>
      </c>
      <c r="F13" s="13" t="s">
        <v>261</v>
      </c>
      <c r="G13" s="43">
        <v>26.8259</v>
      </c>
      <c r="H13" s="14">
        <v>1500</v>
      </c>
      <c r="I13" s="14">
        <v>1800</v>
      </c>
      <c r="J13" s="14">
        <v>2000</v>
      </c>
      <c r="K13" s="13" t="s">
        <v>31</v>
      </c>
      <c r="L13" s="13" t="s">
        <v>1752</v>
      </c>
      <c r="M13" s="44" t="s">
        <v>1812</v>
      </c>
    </row>
    <row r="14" s="4" customFormat="1" ht="40" customHeight="1" spans="1:13">
      <c r="A14" s="13" t="s">
        <v>69</v>
      </c>
      <c r="B14" s="13">
        <v>12</v>
      </c>
      <c r="C14" s="13" t="str">
        <f>_xlfn.DISPIMG("ID_FF56D58A0B064C748DEF09A2D4A64B27",1)</f>
        <v>=DISPIMG("ID_FF56D58A0B064C748DEF09A2D4A64B27",1)</v>
      </c>
      <c r="D14" s="13" t="s">
        <v>498</v>
      </c>
      <c r="E14" s="13">
        <v>1123957160</v>
      </c>
      <c r="F14" s="13" t="s">
        <v>500</v>
      </c>
      <c r="G14" s="43">
        <v>49.084</v>
      </c>
      <c r="H14" s="14">
        <v>10000</v>
      </c>
      <c r="I14" s="14">
        <v>10000</v>
      </c>
      <c r="J14" s="14">
        <v>13000</v>
      </c>
      <c r="K14" s="13" t="s">
        <v>31</v>
      </c>
      <c r="L14" s="13" t="s">
        <v>1752</v>
      </c>
      <c r="M14" s="44" t="s">
        <v>1813</v>
      </c>
    </row>
    <row r="15" s="4" customFormat="1" ht="40" customHeight="1" spans="1:13">
      <c r="A15" s="13" t="s">
        <v>341</v>
      </c>
      <c r="B15" s="13">
        <v>13</v>
      </c>
      <c r="C15" t="str">
        <f>_xlfn.DISPIMG("ID_A57C65E739014AFB8E70ACFFE6AE9BF6",1)</f>
        <v>=DISPIMG("ID_A57C65E739014AFB8E70ACFFE6AE9BF6",1)</v>
      </c>
      <c r="D15" s="13" t="s">
        <v>1684</v>
      </c>
      <c r="E15" s="13">
        <v>95338390</v>
      </c>
      <c r="F15" s="13" t="s">
        <v>1814</v>
      </c>
      <c r="G15" s="43">
        <v>1315.8584</v>
      </c>
      <c r="H15" s="14">
        <v>80000</v>
      </c>
      <c r="I15" s="14">
        <v>108000</v>
      </c>
      <c r="J15" s="46" t="s">
        <v>1815</v>
      </c>
      <c r="K15" s="13" t="s">
        <v>31</v>
      </c>
      <c r="L15" s="13" t="s">
        <v>1752</v>
      </c>
      <c r="M15" s="44" t="s">
        <v>1816</v>
      </c>
    </row>
    <row r="16" s="4" customFormat="1" ht="40" customHeight="1" spans="1:13">
      <c r="A16" s="13" t="s">
        <v>341</v>
      </c>
      <c r="B16" s="13">
        <v>14</v>
      </c>
      <c r="C16" s="13" t="str">
        <f>_xlfn.DISPIMG("ID_20E53883F1124D6F8D6D09ABD2B68B86",1)</f>
        <v>=DISPIMG("ID_20E53883F1124D6F8D6D09ABD2B68B86",1)</v>
      </c>
      <c r="D16" s="13" t="s">
        <v>1732</v>
      </c>
      <c r="E16" s="13">
        <v>178752821</v>
      </c>
      <c r="F16" s="13" t="s">
        <v>1817</v>
      </c>
      <c r="G16" s="43">
        <v>134.5142</v>
      </c>
      <c r="H16" s="14">
        <v>28850</v>
      </c>
      <c r="I16" s="14">
        <v>28850</v>
      </c>
      <c r="J16" s="14">
        <v>30000</v>
      </c>
      <c r="K16" s="13" t="s">
        <v>31</v>
      </c>
      <c r="L16" s="13" t="s">
        <v>1752</v>
      </c>
      <c r="M16" s="44" t="s">
        <v>1818</v>
      </c>
    </row>
    <row r="17" s="4" customFormat="1" ht="40" customHeight="1" spans="1:13">
      <c r="A17" s="13" t="s">
        <v>341</v>
      </c>
      <c r="B17" s="13">
        <v>15</v>
      </c>
      <c r="C17" s="13" t="str">
        <f>_xlfn.DISPIMG("ID_663EA6CF7ADA4C04BFCE7AC30DCA86B5",1)</f>
        <v>=DISPIMG("ID_663EA6CF7ADA4C04BFCE7AC30DCA86B5",1)</v>
      </c>
      <c r="D17" s="13" t="s">
        <v>85</v>
      </c>
      <c r="E17" s="13">
        <v>1999264444</v>
      </c>
      <c r="F17" s="13" t="s">
        <v>341</v>
      </c>
      <c r="G17" s="43">
        <v>66.2727</v>
      </c>
      <c r="H17" s="14">
        <v>10000</v>
      </c>
      <c r="I17" s="14">
        <v>10000</v>
      </c>
      <c r="J17" s="14">
        <v>13000</v>
      </c>
      <c r="K17" s="13" t="s">
        <v>31</v>
      </c>
      <c r="L17" s="13" t="s">
        <v>1752</v>
      </c>
      <c r="M17" s="44" t="s">
        <v>1819</v>
      </c>
    </row>
    <row r="18" s="4" customFormat="1" ht="40" customHeight="1" spans="1:13">
      <c r="A18" s="13" t="s">
        <v>341</v>
      </c>
      <c r="B18" s="13">
        <v>16</v>
      </c>
      <c r="C18" s="13" t="str">
        <f>_xlfn.DISPIMG("ID_F258CD6BFCC5411D95997B2394662D36",1)</f>
        <v>=DISPIMG("ID_F258CD6BFCC5411D95997B2394662D36",1)</v>
      </c>
      <c r="D18" s="13" t="s">
        <v>349</v>
      </c>
      <c r="E18" s="13">
        <v>174655943</v>
      </c>
      <c r="F18" s="13" t="s">
        <v>341</v>
      </c>
      <c r="G18" s="43">
        <v>63.1212</v>
      </c>
      <c r="H18" s="14">
        <v>4500</v>
      </c>
      <c r="I18" s="14">
        <v>4500</v>
      </c>
      <c r="J18" s="14">
        <v>6000</v>
      </c>
      <c r="K18" s="13" t="s">
        <v>31</v>
      </c>
      <c r="L18" s="13" t="s">
        <v>1752</v>
      </c>
      <c r="M18" s="44" t="s">
        <v>1820</v>
      </c>
    </row>
    <row r="19" s="4" customFormat="1" ht="40" customHeight="1" spans="1:13">
      <c r="A19" s="13" t="s">
        <v>341</v>
      </c>
      <c r="B19" s="13">
        <v>17</v>
      </c>
      <c r="C19" s="13" t="str">
        <f>_xlfn.DISPIMG("ID_11248BC070EE486982BB0B5EC2E9CB12",1)</f>
        <v>=DISPIMG("ID_11248BC070EE486982BB0B5EC2E9CB12",1)</v>
      </c>
      <c r="D19" s="13" t="s">
        <v>1610</v>
      </c>
      <c r="E19" s="13">
        <v>5787752</v>
      </c>
      <c r="F19" s="13" t="s">
        <v>341</v>
      </c>
      <c r="G19" s="43">
        <v>33.6436</v>
      </c>
      <c r="H19" s="14">
        <v>10000</v>
      </c>
      <c r="I19" s="14">
        <v>12000</v>
      </c>
      <c r="J19" s="14">
        <v>15000</v>
      </c>
      <c r="K19" s="13" t="s">
        <v>31</v>
      </c>
      <c r="L19" s="13" t="s">
        <v>1752</v>
      </c>
      <c r="M19" s="44" t="s">
        <v>1821</v>
      </c>
    </row>
    <row r="20" s="4" customFormat="1" ht="40" customHeight="1" spans="1:13">
      <c r="A20" s="13" t="s">
        <v>565</v>
      </c>
      <c r="B20" s="13">
        <v>18</v>
      </c>
      <c r="C20" s="13" t="str">
        <f>_xlfn.DISPIMG("ID_2D4F19422DD94E92A557E4477C27D288",1)</f>
        <v>=DISPIMG("ID_2D4F19422DD94E92A557E4477C27D288",1)</v>
      </c>
      <c r="D20" s="13" t="s">
        <v>106</v>
      </c>
      <c r="E20" s="13">
        <v>1881524094</v>
      </c>
      <c r="F20" s="13" t="s">
        <v>547</v>
      </c>
      <c r="G20" s="43">
        <v>79.9813</v>
      </c>
      <c r="H20" s="14">
        <v>30000</v>
      </c>
      <c r="I20" s="14">
        <v>30000</v>
      </c>
      <c r="J20" s="14">
        <v>30000</v>
      </c>
      <c r="K20" s="13" t="s">
        <v>31</v>
      </c>
      <c r="L20" s="13" t="s">
        <v>1752</v>
      </c>
      <c r="M20" s="44" t="s">
        <v>1822</v>
      </c>
    </row>
    <row r="21" s="4" customFormat="1" ht="40" customHeight="1" spans="1:13">
      <c r="A21" s="13" t="s">
        <v>565</v>
      </c>
      <c r="B21" s="13">
        <v>19</v>
      </c>
      <c r="C21" s="13" t="str">
        <f>_xlfn.DISPIMG("ID_3F1759559AB940A6A95E542A6EDD73B0",1)</f>
        <v>=DISPIMG("ID_3F1759559AB940A6A95E542A6EDD73B0",1)</v>
      </c>
      <c r="D21" s="13" t="s">
        <v>1823</v>
      </c>
      <c r="E21" s="13">
        <v>1461222504</v>
      </c>
      <c r="F21" s="13" t="s">
        <v>108</v>
      </c>
      <c r="G21" s="43">
        <v>62.0901</v>
      </c>
      <c r="H21" s="14">
        <v>15000</v>
      </c>
      <c r="I21" s="14">
        <v>15000</v>
      </c>
      <c r="J21" s="14">
        <v>20000</v>
      </c>
      <c r="K21" s="13" t="s">
        <v>31</v>
      </c>
      <c r="L21" s="13" t="s">
        <v>1752</v>
      </c>
      <c r="M21" s="44" t="s">
        <v>1824</v>
      </c>
    </row>
    <row r="22" s="4" customFormat="1" ht="40" customHeight="1" spans="1:13">
      <c r="A22" s="13" t="s">
        <v>565</v>
      </c>
      <c r="B22" s="13">
        <v>20</v>
      </c>
      <c r="C22" s="13" t="str">
        <f>_xlfn.DISPIMG("ID_B29E0B8463234924BBB65C6C79031091",1)</f>
        <v>=DISPIMG("ID_B29E0B8463234924BBB65C6C79031091",1)</v>
      </c>
      <c r="D22" s="13" t="s">
        <v>1825</v>
      </c>
      <c r="E22" s="13">
        <v>514366458</v>
      </c>
      <c r="F22" s="13" t="s">
        <v>108</v>
      </c>
      <c r="G22" s="43">
        <v>61.748</v>
      </c>
      <c r="H22" s="14" t="s">
        <v>37</v>
      </c>
      <c r="I22" s="14">
        <v>6000</v>
      </c>
      <c r="J22" s="14" t="s">
        <v>37</v>
      </c>
      <c r="K22" s="13" t="s">
        <v>31</v>
      </c>
      <c r="L22" s="13" t="s">
        <v>1752</v>
      </c>
      <c r="M22" s="44" t="s">
        <v>1826</v>
      </c>
    </row>
    <row r="23" s="4" customFormat="1" ht="40" customHeight="1" spans="1:13">
      <c r="A23" s="13" t="s">
        <v>283</v>
      </c>
      <c r="B23" s="13">
        <v>21</v>
      </c>
      <c r="C23" s="13" t="str">
        <f>_xlfn.DISPIMG("ID_160376FC8C8D4E8BA2F154BAA03B7139",1)</f>
        <v>=DISPIMG("ID_160376FC8C8D4E8BA2F154BAA03B7139",1)</v>
      </c>
      <c r="D23" s="13" t="s">
        <v>1827</v>
      </c>
      <c r="E23" s="13">
        <v>1971657741</v>
      </c>
      <c r="F23" s="13" t="s">
        <v>309</v>
      </c>
      <c r="G23" s="43">
        <v>21.6702</v>
      </c>
      <c r="H23" s="14" t="s">
        <v>37</v>
      </c>
      <c r="I23" s="14">
        <v>6000</v>
      </c>
      <c r="J23" s="14">
        <v>12000</v>
      </c>
      <c r="K23" s="13" t="s">
        <v>136</v>
      </c>
      <c r="L23" s="13" t="s">
        <v>1752</v>
      </c>
      <c r="M23" s="44" t="s">
        <v>1828</v>
      </c>
    </row>
    <row r="24" s="4" customFormat="1" ht="40" customHeight="1" spans="1:13">
      <c r="A24" s="13" t="s">
        <v>434</v>
      </c>
      <c r="B24" s="13">
        <v>22</v>
      </c>
      <c r="C24" s="13" t="str">
        <f>_xlfn.DISPIMG("ID_BF520B8C00DB4018AAF498954CEEB6E7",1)</f>
        <v>=DISPIMG("ID_BF520B8C00DB4018AAF498954CEEB6E7",1)</v>
      </c>
      <c r="D24" s="13" t="s">
        <v>1829</v>
      </c>
      <c r="E24" s="13">
        <v>535240710</v>
      </c>
      <c r="F24" s="13" t="s">
        <v>1197</v>
      </c>
      <c r="G24" s="43">
        <v>49.2343</v>
      </c>
      <c r="H24" s="14">
        <v>20000</v>
      </c>
      <c r="I24" s="14">
        <v>25000</v>
      </c>
      <c r="J24" s="14">
        <v>29900</v>
      </c>
      <c r="K24" s="13" t="s">
        <v>31</v>
      </c>
      <c r="L24" s="13" t="s">
        <v>1752</v>
      </c>
      <c r="M24" s="44" t="s">
        <v>1830</v>
      </c>
    </row>
    <row r="25" s="4" customFormat="1" ht="40" customHeight="1" spans="1:13">
      <c r="A25" s="19" t="s">
        <v>434</v>
      </c>
      <c r="B25" s="19">
        <v>23</v>
      </c>
      <c r="C25" s="19" t="str">
        <f>_xlfn.DISPIMG("ID_1E53894226F0447CA4D62FA5B8BA1118",1)</f>
        <v>=DISPIMG("ID_1E53894226F0447CA4D62FA5B8BA1118",1)</v>
      </c>
      <c r="D25" s="19" t="s">
        <v>514</v>
      </c>
      <c r="E25" s="19">
        <v>1901994949</v>
      </c>
      <c r="F25" s="19" t="s">
        <v>1197</v>
      </c>
      <c r="G25" s="47">
        <v>5.5335</v>
      </c>
      <c r="H25" s="48" t="s">
        <v>37</v>
      </c>
      <c r="I25" s="48">
        <v>8500</v>
      </c>
      <c r="J25" s="48">
        <v>8500</v>
      </c>
      <c r="K25" s="20" t="s">
        <v>1831</v>
      </c>
      <c r="L25" s="19" t="s">
        <v>1767</v>
      </c>
      <c r="M25" s="49" t="s">
        <v>1832</v>
      </c>
    </row>
  </sheetData>
  <autoFilter xmlns:etc="http://www.wps.cn/officeDocument/2017/etCustomData" ref="A2:M25" etc:filterBottomFollowUsedRange="0">
    <extLst/>
  </autoFilter>
  <mergeCells count="1">
    <mergeCell ref="A1:M1"/>
  </mergeCells>
  <hyperlinks>
    <hyperlink ref="M3" r:id="rId2" display="https://live.kuaishou.com/profile/3xi4apqvqnf7g7y" tooltip="https://live.kuaishou.com/profile/3xi4apqvqnf7g7y"/>
    <hyperlink ref="M5" r:id="rId3" display="https://live.kuaishou.com/profile/Roududu1998z" tooltip="https://live.kuaishou.com/profile/Roududu1998z"/>
    <hyperlink ref="M4" r:id="rId4" display="https://live.kuaishou.com/profile/yaner957"/>
    <hyperlink ref="M6" r:id="rId5" display="https://live.kuaishou.com/profile/Dahuangh"/>
    <hyperlink ref="M8" r:id="rId6" display="https://live.kuaishou.com/profile/3xbn4pn987uua5q"/>
    <hyperlink ref="M9" r:id="rId7" display="https://live.kuaishou.com/profile/xiaodudu20181208"/>
    <hyperlink ref="M20" r:id="rId8" display="https://live.kuaishou.com/profile/xxy1129xy"/>
    <hyperlink ref="M11" r:id="rId9" display="https://live.kuaishou.com/profile/wutangnaicha23"/>
    <hyperlink ref="M12" r:id="rId10" display="https://live.kuaishou.com/profile/zhousanshi0818"/>
    <hyperlink ref="M14" r:id="rId11" display="https://live.kuaishou.com/profile/bigefeixi"/>
    <hyperlink ref="M16" r:id="rId12" display="https://live.kuaishou.com/profile/Xiaxia977"/>
    <hyperlink ref="M17" r:id="rId13" display="https://live.kuaishou.com/profile/yihang112244" tooltip="https://live.kuaishou.com/profile/yihang112244"/>
    <hyperlink ref="M18" r:id="rId14" display="https://live.kuaishou.com/profile/xrr888006"/>
    <hyperlink ref="M21" r:id="rId15" display="https://live.kuaishou.com/profile/A77777774_"/>
    <hyperlink ref="M13" r:id="rId16" display="https://live.kuaishou.com/profile/3xjjzysswd2hqqm"/>
    <hyperlink ref="M15" r:id="rId17" display="https://live.kuaishou.com/profile/ygxdwl666"/>
    <hyperlink ref="M23" r:id="rId18" display="https://live.kuaishou.com/profile/Thesmallyear"/>
    <hyperlink ref="M19" r:id="rId19" display="https://v.kuaishou.com/kpTXgm"/>
    <hyperlink ref="M22" r:id="rId20" display="https://v.kuaishou.com/iTF8WX"/>
    <hyperlink ref="M10" r:id="rId21" display="https://live.kuaishou.com/profile/3xt6e7ftwjievc4" tooltip="https://live.kuaishou.com/profile/3xt6e7ftwjievc4"/>
    <hyperlink ref="M24" r:id="rId22" display="https://v.kuaishou.com/KIJDmKoP"/>
    <hyperlink ref="M7" r:id="rId23" display="https://v.kuaishou.com/nuLqSDG3"/>
    <hyperlink ref="M25" r:id="rId24" display="https://v.kuaishou.com/JfESauIY"/>
  </hyperlinks>
  <pageMargins left="0.75" right="0.75" top="1" bottom="1" header="0.5" footer="0.5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M11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D7" sqref="D7"/>
    </sheetView>
  </sheetViews>
  <sheetFormatPr defaultColWidth="9.81730769230769" defaultRowHeight="16.8"/>
  <cols>
    <col min="1" max="1" width="9" style="23"/>
    <col min="2" max="2" width="9.69230769230769" style="23" customWidth="1"/>
    <col min="3" max="3" width="19.4615384615385" style="23" customWidth="1"/>
    <col min="4" max="4" width="27.0769230769231" style="23" customWidth="1"/>
    <col min="5" max="6" width="11.9038461538462" style="25" customWidth="1"/>
    <col min="7" max="7" width="34.7596153846154" style="26" customWidth="1"/>
    <col min="8" max="8" width="11.0576923076923" style="23" customWidth="1"/>
    <col min="9" max="9" width="13.7692307692308" style="23" customWidth="1"/>
    <col min="10" max="13" width="19.6923076923077" style="23" customWidth="1"/>
    <col min="14" max="16370" width="9" style="23"/>
    <col min="16371" max="16373" width="9.64423076923077" style="23"/>
    <col min="16374" max="16384" width="9.81730769230769" style="23"/>
  </cols>
  <sheetData>
    <row r="1" s="23" customFormat="1" ht="70" customHeight="1" spans="1:13">
      <c r="A1" s="27" t="s">
        <v>1833</v>
      </c>
      <c r="B1" s="27"/>
      <c r="C1" s="27"/>
      <c r="D1" s="27"/>
      <c r="E1" s="28"/>
      <c r="F1" s="28"/>
      <c r="G1" s="27"/>
      <c r="H1" s="27"/>
      <c r="I1" s="27"/>
      <c r="J1" s="27"/>
      <c r="K1" s="27"/>
      <c r="L1" s="27"/>
      <c r="M1" s="27"/>
    </row>
    <row r="2" s="24" customFormat="1" ht="50" customHeight="1" spans="1:13">
      <c r="A2" s="29" t="s">
        <v>8</v>
      </c>
      <c r="B2" s="29" t="s">
        <v>9</v>
      </c>
      <c r="C2" s="29" t="s">
        <v>1834</v>
      </c>
      <c r="D2" s="29" t="s">
        <v>1835</v>
      </c>
      <c r="E2" s="30" t="s">
        <v>1836</v>
      </c>
      <c r="F2" s="30" t="s">
        <v>1837</v>
      </c>
      <c r="G2" s="29" t="s">
        <v>1792</v>
      </c>
      <c r="H2" s="29" t="s">
        <v>1587</v>
      </c>
      <c r="I2" s="29" t="s">
        <v>716</v>
      </c>
      <c r="J2" s="29" t="s">
        <v>1838</v>
      </c>
      <c r="K2" s="29" t="s">
        <v>1839</v>
      </c>
      <c r="L2" s="29" t="s">
        <v>1840</v>
      </c>
      <c r="M2" s="29" t="s">
        <v>1841</v>
      </c>
    </row>
    <row r="3" s="4" customFormat="1" ht="40" customHeight="1" spans="1:13">
      <c r="A3" s="13">
        <v>1</v>
      </c>
      <c r="B3" s="16" t="str">
        <f>_xlfn.DISPIMG("ID_5BA8960DA9DB42B0B6587B58B3D08D39",1)</f>
        <v>=DISPIMG("ID_5BA8960DA9DB42B0B6587B58B3D08D39",1)</v>
      </c>
      <c r="C3" s="12" t="s">
        <v>24</v>
      </c>
      <c r="D3" s="13">
        <v>30139938</v>
      </c>
      <c r="E3" s="31">
        <v>197.6</v>
      </c>
      <c r="F3" s="31">
        <v>1637.1</v>
      </c>
      <c r="G3" s="12" t="s">
        <v>1842</v>
      </c>
      <c r="H3" s="13" t="s">
        <v>31</v>
      </c>
      <c r="I3" s="12" t="s">
        <v>1843</v>
      </c>
      <c r="J3" s="13">
        <v>1800000</v>
      </c>
      <c r="K3" s="13" t="s">
        <v>1844</v>
      </c>
      <c r="L3" s="13" t="s">
        <v>37</v>
      </c>
      <c r="M3" s="13" t="s">
        <v>37</v>
      </c>
    </row>
    <row r="4" s="4" customFormat="1" ht="40" customHeight="1" spans="1:13">
      <c r="A4" s="13">
        <v>2</v>
      </c>
      <c r="B4" t="str">
        <f>_xlfn.DISPIMG("ID_0B2B542986954D339BDECE1D988FBFA9",1)</f>
        <v>=DISPIMG("ID_0B2B542986954D339BDECE1D988FBFA9",1)</v>
      </c>
      <c r="C4" s="12" t="s">
        <v>1845</v>
      </c>
      <c r="D4" s="13">
        <v>686354330</v>
      </c>
      <c r="E4" s="31">
        <v>94.8</v>
      </c>
      <c r="F4" s="31">
        <v>632.9</v>
      </c>
      <c r="G4" s="12" t="s">
        <v>1846</v>
      </c>
      <c r="H4" s="13" t="s">
        <v>31</v>
      </c>
      <c r="I4" s="13" t="s">
        <v>343</v>
      </c>
      <c r="J4" s="13">
        <v>25000</v>
      </c>
      <c r="K4" s="13" t="s">
        <v>37</v>
      </c>
      <c r="L4" s="13" t="s">
        <v>37</v>
      </c>
      <c r="M4" s="13" t="s">
        <v>37</v>
      </c>
    </row>
    <row r="5" s="4" customFormat="1" ht="40" customHeight="1" spans="1:13">
      <c r="A5" s="13">
        <v>3</v>
      </c>
      <c r="B5" s="16" t="str">
        <f>_xlfn.DISPIMG("ID_8B0E8AB02D694D099F43255F1462C2F8",1)</f>
        <v>=DISPIMG("ID_8B0E8AB02D694D099F43255F1462C2F8",1)</v>
      </c>
      <c r="C5" s="12" t="s">
        <v>1847</v>
      </c>
      <c r="D5" s="13">
        <v>1752056466</v>
      </c>
      <c r="E5" s="31">
        <v>53</v>
      </c>
      <c r="F5" s="31">
        <v>899.1</v>
      </c>
      <c r="G5" s="12" t="s">
        <v>1848</v>
      </c>
      <c r="H5" s="13" t="s">
        <v>31</v>
      </c>
      <c r="I5" s="12" t="s">
        <v>1843</v>
      </c>
      <c r="J5" s="13">
        <v>200000</v>
      </c>
      <c r="K5" s="13">
        <v>40000</v>
      </c>
      <c r="L5" s="13">
        <v>60000</v>
      </c>
      <c r="M5" s="13">
        <v>30000</v>
      </c>
    </row>
    <row r="6" s="4" customFormat="1" ht="40" customHeight="1" spans="1:13">
      <c r="A6" s="13">
        <v>4</v>
      </c>
      <c r="B6" s="16" t="str">
        <f>_xlfn.DISPIMG("ID_F0EE0381F5B1436DAEEE251ADF939B0E",1)</f>
        <v>=DISPIMG("ID_F0EE0381F5B1436DAEEE251ADF939B0E",1)</v>
      </c>
      <c r="C6" s="12" t="s">
        <v>1661</v>
      </c>
      <c r="D6" s="143" t="s">
        <v>1849</v>
      </c>
      <c r="E6" s="31">
        <v>9.2</v>
      </c>
      <c r="F6" s="31">
        <v>68.9</v>
      </c>
      <c r="G6" s="12" t="s">
        <v>1850</v>
      </c>
      <c r="H6" s="13" t="s">
        <v>31</v>
      </c>
      <c r="I6" s="13" t="s">
        <v>643</v>
      </c>
      <c r="J6" s="13" t="s">
        <v>37</v>
      </c>
      <c r="K6" s="13" t="s">
        <v>1851</v>
      </c>
      <c r="L6" s="13" t="s">
        <v>37</v>
      </c>
      <c r="M6" s="13" t="s">
        <v>37</v>
      </c>
    </row>
    <row r="7" s="4" customFormat="1" ht="40" customHeight="1" spans="1:13">
      <c r="A7" s="13">
        <v>5</v>
      </c>
      <c r="B7" s="16" t="str">
        <f>_xlfn.DISPIMG("ID_CB3295A1027744EC857B486DC6893A52",1)</f>
        <v>=DISPIMG("ID_CB3295A1027744EC857B486DC6893A52",1)</v>
      </c>
      <c r="C7" s="12" t="s">
        <v>122</v>
      </c>
      <c r="D7" s="13">
        <v>2069267165</v>
      </c>
      <c r="E7" s="31">
        <v>9.9</v>
      </c>
      <c r="F7" s="31">
        <v>116.8</v>
      </c>
      <c r="G7" s="12" t="s">
        <v>1852</v>
      </c>
      <c r="H7" s="13" t="s">
        <v>31</v>
      </c>
      <c r="I7" s="12" t="s">
        <v>1843</v>
      </c>
      <c r="J7" s="13" t="s">
        <v>37</v>
      </c>
      <c r="K7" s="13" t="s">
        <v>1853</v>
      </c>
      <c r="L7" s="13">
        <v>10000</v>
      </c>
      <c r="M7" s="13">
        <v>6000</v>
      </c>
    </row>
    <row r="8" s="4" customFormat="1" ht="40" customHeight="1" spans="1:13">
      <c r="A8" s="13">
        <v>6</v>
      </c>
      <c r="B8" s="16" t="str">
        <f>_xlfn.DISPIMG("ID_EBCA562BE6304D399B78784BF72C7A46",1)</f>
        <v>=DISPIMG("ID_EBCA562BE6304D399B78784BF72C7A46",1)</v>
      </c>
      <c r="C8" s="12" t="s">
        <v>161</v>
      </c>
      <c r="D8" s="13">
        <v>1171192768</v>
      </c>
      <c r="E8" s="31">
        <v>42.3</v>
      </c>
      <c r="F8" s="31">
        <v>748.8</v>
      </c>
      <c r="G8" s="12" t="s">
        <v>1854</v>
      </c>
      <c r="H8" s="13" t="s">
        <v>31</v>
      </c>
      <c r="I8" s="13" t="s">
        <v>1843</v>
      </c>
      <c r="J8" s="13" t="s">
        <v>1855</v>
      </c>
      <c r="K8" s="13" t="s">
        <v>1856</v>
      </c>
      <c r="L8" s="13">
        <v>10000</v>
      </c>
      <c r="M8" s="13">
        <v>6000</v>
      </c>
    </row>
    <row r="9" s="4" customFormat="1" ht="40" customHeight="1" spans="1:13">
      <c r="A9" s="13">
        <v>7</v>
      </c>
      <c r="B9" s="16" t="str">
        <f>_xlfn.DISPIMG("ID_C84293C4FCB849FA9DC9DEC789150165",1)</f>
        <v>=DISPIMG("ID_C84293C4FCB849FA9DC9DEC789150165",1)</v>
      </c>
      <c r="C9" s="12" t="s">
        <v>1857</v>
      </c>
      <c r="D9" s="13">
        <v>1476802359</v>
      </c>
      <c r="E9" s="31">
        <v>1.8</v>
      </c>
      <c r="F9" s="31">
        <v>22.6</v>
      </c>
      <c r="G9" s="12" t="s">
        <v>1858</v>
      </c>
      <c r="H9" s="13" t="s">
        <v>31</v>
      </c>
      <c r="I9" s="12" t="s">
        <v>1843</v>
      </c>
      <c r="J9" s="13" t="s">
        <v>37</v>
      </c>
      <c r="K9" s="13" t="s">
        <v>1851</v>
      </c>
      <c r="L9" s="13">
        <v>5000</v>
      </c>
      <c r="M9" s="13">
        <v>3000</v>
      </c>
    </row>
    <row r="10" s="4" customFormat="1" ht="40" customHeight="1" spans="1:13">
      <c r="A10" s="13">
        <v>8</v>
      </c>
      <c r="B10" s="16" t="str">
        <f>_xlfn.DISPIMG("ID_372925DD8CB0467B92525FA61EF5FB7D",1)</f>
        <v>=DISPIMG("ID_372925DD8CB0467B92525FA61EF5FB7D",1)</v>
      </c>
      <c r="C10" s="12" t="s">
        <v>1859</v>
      </c>
      <c r="D10" s="13">
        <v>1972786116</v>
      </c>
      <c r="E10" s="31">
        <v>1.0424</v>
      </c>
      <c r="F10" s="31">
        <v>9.2059</v>
      </c>
      <c r="G10" s="12" t="s">
        <v>1860</v>
      </c>
      <c r="H10" s="13" t="s">
        <v>31</v>
      </c>
      <c r="I10" s="13" t="s">
        <v>1843</v>
      </c>
      <c r="J10" s="13" t="s">
        <v>37</v>
      </c>
      <c r="K10" s="13" t="s">
        <v>1861</v>
      </c>
      <c r="L10" s="13">
        <v>5000</v>
      </c>
      <c r="M10" s="13">
        <v>3000</v>
      </c>
    </row>
    <row r="11" s="4" customFormat="1" ht="40" customHeight="1" spans="1:13">
      <c r="A11" s="19">
        <v>9</v>
      </c>
      <c r="B11" s="32" t="str">
        <f>_xlfn.DISPIMG("ID_467966D24D254DAFB9025E4824C38221",1)</f>
        <v>=DISPIMG("ID_467966D24D254DAFB9025E4824C38221",1)</v>
      </c>
      <c r="C11" s="20" t="s">
        <v>1862</v>
      </c>
      <c r="D11" s="19">
        <v>1376579261</v>
      </c>
      <c r="E11" s="33">
        <v>4.2117</v>
      </c>
      <c r="F11" s="33">
        <v>27.7</v>
      </c>
      <c r="G11" s="20" t="s">
        <v>1863</v>
      </c>
      <c r="H11" s="19" t="s">
        <v>31</v>
      </c>
      <c r="I11" s="20" t="s">
        <v>1843</v>
      </c>
      <c r="J11" s="19">
        <v>10000</v>
      </c>
      <c r="K11" s="19" t="s">
        <v>1861</v>
      </c>
      <c r="L11" s="19">
        <v>5000</v>
      </c>
      <c r="M11" s="19">
        <v>3000</v>
      </c>
    </row>
  </sheetData>
  <autoFilter xmlns:etc="http://www.wps.cn/officeDocument/2017/etCustomData" ref="A2:M11" etc:filterBottomFollowUsedRange="0">
    <extLst/>
  </autoFilter>
  <mergeCells count="1">
    <mergeCell ref="A1:M1"/>
  </mergeCells>
  <hyperlinks>
    <hyperlink ref="G3" r:id="rId2" display="https://space.bilibili.com/30139938?spm_id_from=333.337.0.0" tooltip="https://space.bilibili.com/30139938?spm_id_from=333.337.0.0"/>
    <hyperlink ref="G5" r:id="rId3" display="https://space.bilibili.com/1752056466?spm_id_from=333.337.0.0" tooltip="https://space.bilibili.com/1752056466?spm_id_from=333.337.0.0"/>
    <hyperlink ref="G7" r:id="rId4" display="https://space.bilibili.com/2069267165?spm_id_from=333.337.0.0" tooltip="https://space.bilibili.com/2069267165?spm_id_from=333.337.0.0"/>
    <hyperlink ref="G8" r:id="rId5" display="https://space.bilibili.com/1171192768?spm_id_from=333.337.0.0" tooltip="https://space.bilibili.com/1171192768?spm_id_from=333.337.0.0"/>
    <hyperlink ref="G9" r:id="rId6" display="https://space.bilibili.com/1476802359?spm_id_from=333.337.0.0" tooltip="https://space.bilibili.com/1476802359?spm_id_from=333.337.0.0"/>
    <hyperlink ref="G10" r:id="rId7" display="https://space.bilibili.com/1972786116?spm_id_from=333.337.0.0" tooltip="https://space.bilibili.com/1972786116?spm_id_from=333.337.0.0"/>
    <hyperlink ref="G4" r:id="rId8" display="https://space.bilibili.com/686354330?spm_id_from=333.337.0.0" tooltip="https://space.bilibili.com/686354330?spm_id_from=333.337.0.0"/>
    <hyperlink ref="G11" r:id="rId9" display="https://space.bilibili.com/1376579261?spm_id_from=333.337.0.0"/>
    <hyperlink ref="G6" r:id="rId10" display="https://space.bilibili.com/3494370374322460?spm_id_from=333.337.0.0"/>
  </hyperlinks>
  <pageMargins left="0.75" right="0.75" top="1" bottom="1" header="0.5" footer="0.5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 tint="-0.5"/>
  </sheetPr>
  <dimension ref="A1:M19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D8" sqref="D8"/>
    </sheetView>
  </sheetViews>
  <sheetFormatPr defaultColWidth="9.81730769230769" defaultRowHeight="16.8"/>
  <cols>
    <col min="1" max="1" width="9.23076923076923" style="1" customWidth="1"/>
    <col min="2" max="2" width="9.69230769230769" style="1" customWidth="1"/>
    <col min="3" max="3" width="16.9230769230769" style="5" customWidth="1"/>
    <col min="4" max="4" width="21.4615384615385" style="6" customWidth="1"/>
    <col min="5" max="5" width="16.9230769230769" style="1" customWidth="1"/>
    <col min="6" max="6" width="35.6923076923077" style="1" customWidth="1"/>
    <col min="7" max="7" width="10.6923076923077" style="1" customWidth="1"/>
    <col min="8" max="10" width="15.6923076923077" style="1" customWidth="1"/>
    <col min="11" max="11" width="50.6923076923077" style="5" customWidth="1"/>
    <col min="12" max="12" width="30.6923076923077" style="1" customWidth="1"/>
    <col min="13" max="13" width="9.23076923076923" style="1" customWidth="1"/>
    <col min="14" max="14" width="18.375" style="1" customWidth="1"/>
    <col min="15" max="15" width="27.1442307692308" style="1" customWidth="1"/>
    <col min="16" max="16" width="8" style="1" customWidth="1"/>
    <col min="17" max="17" width="10.375" style="7"/>
    <col min="18" max="18" width="12.625" style="1"/>
    <col min="19" max="16378" width="9.64423076923077" style="1"/>
    <col min="16379" max="16384" width="9.81730769230769" style="1"/>
  </cols>
  <sheetData>
    <row r="1" s="1" customFormat="1" ht="70" customHeight="1" spans="1:13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50" customHeight="1" spans="1:13">
      <c r="A2" s="9" t="s">
        <v>8</v>
      </c>
      <c r="B2" s="9" t="s">
        <v>9</v>
      </c>
      <c r="C2" s="9" t="s">
        <v>10</v>
      </c>
      <c r="D2" s="9" t="s">
        <v>11</v>
      </c>
      <c r="E2" s="9" t="s">
        <v>1111</v>
      </c>
      <c r="F2" s="9" t="s">
        <v>13</v>
      </c>
      <c r="G2" s="10" t="s">
        <v>15</v>
      </c>
      <c r="H2" s="10" t="s">
        <v>16</v>
      </c>
      <c r="I2" s="11" t="s">
        <v>17</v>
      </c>
      <c r="J2" s="11" t="s">
        <v>18</v>
      </c>
      <c r="K2" s="10" t="s">
        <v>1864</v>
      </c>
      <c r="L2" s="10" t="s">
        <v>1112</v>
      </c>
      <c r="M2" s="10" t="s">
        <v>22</v>
      </c>
    </row>
    <row r="3" s="3" customFormat="1" ht="35" customHeight="1" spans="1:13">
      <c r="A3" s="12">
        <v>1</v>
      </c>
      <c r="B3" t="str">
        <f>_xlfn.DISPIMG("ID_D842E415BAE34D43A12096253867EDFC",1)</f>
        <v>=DISPIMG("ID_D842E415BAE34D43A12096253867EDFC",1)</v>
      </c>
      <c r="C3" s="13" t="s">
        <v>85</v>
      </c>
      <c r="D3" s="13" t="s">
        <v>1865</v>
      </c>
      <c r="E3" s="13" t="s">
        <v>341</v>
      </c>
      <c r="F3" s="13" t="s">
        <v>1866</v>
      </c>
      <c r="G3" s="14">
        <v>68.1</v>
      </c>
      <c r="H3" s="14">
        <v>100000</v>
      </c>
      <c r="I3" s="14">
        <v>128000</v>
      </c>
      <c r="J3" s="14">
        <v>148000</v>
      </c>
      <c r="K3" s="15" t="s">
        <v>1867</v>
      </c>
      <c r="L3" s="12" t="s">
        <v>1868</v>
      </c>
      <c r="M3" s="13" t="s">
        <v>31</v>
      </c>
    </row>
    <row r="4" s="3" customFormat="1" ht="35" customHeight="1" spans="1:13">
      <c r="A4" s="13">
        <v>2</v>
      </c>
      <c r="B4" s="16" t="str">
        <f>_xlfn.DISPIMG("ID_8E572C28C332409CBC778FAC9CC485EE",1)</f>
        <v>=DISPIMG("ID_8E572C28C332409CBC778FAC9CC485EE",1)</v>
      </c>
      <c r="C4" s="13" t="s">
        <v>1869</v>
      </c>
      <c r="D4" s="13" t="s">
        <v>1870</v>
      </c>
      <c r="E4" s="13" t="s">
        <v>1871</v>
      </c>
      <c r="F4" s="13" t="s">
        <v>1872</v>
      </c>
      <c r="G4" s="14">
        <v>152.9</v>
      </c>
      <c r="H4" s="14">
        <v>38000</v>
      </c>
      <c r="I4" s="14">
        <v>38000</v>
      </c>
      <c r="J4" s="14">
        <v>48000</v>
      </c>
      <c r="K4" s="15" t="s">
        <v>1873</v>
      </c>
      <c r="L4" s="12" t="s">
        <v>1874</v>
      </c>
      <c r="M4" s="13" t="s">
        <v>31</v>
      </c>
    </row>
    <row r="5" s="3" customFormat="1" ht="35" customHeight="1" spans="1:13">
      <c r="A5" s="13">
        <v>3</v>
      </c>
      <c r="B5" s="12" t="str">
        <f>_xlfn.DISPIMG("ID_96649675CE59436DA7245E1D32815E99",1)</f>
        <v>=DISPIMG("ID_96649675CE59436DA7245E1D32815E99",1)</v>
      </c>
      <c r="C5" s="13" t="s">
        <v>1875</v>
      </c>
      <c r="D5" s="12" t="s">
        <v>1876</v>
      </c>
      <c r="E5" s="13" t="s">
        <v>643</v>
      </c>
      <c r="F5" s="13" t="s">
        <v>1877</v>
      </c>
      <c r="G5" s="14">
        <v>105.7</v>
      </c>
      <c r="H5" s="14">
        <v>8000</v>
      </c>
      <c r="I5" s="14">
        <v>10000</v>
      </c>
      <c r="J5" s="14">
        <v>13000</v>
      </c>
      <c r="K5" s="15" t="s">
        <v>1878</v>
      </c>
      <c r="L5" s="12" t="s">
        <v>1879</v>
      </c>
      <c r="M5" s="13" t="s">
        <v>31</v>
      </c>
    </row>
    <row r="6" s="3" customFormat="1" ht="35" customHeight="1" spans="1:13">
      <c r="A6" s="12">
        <v>4</v>
      </c>
      <c r="B6" t="str">
        <f>_xlfn.DISPIMG("ID_7B712AE777934B4984A53F32E2478C4D",1)</f>
        <v>=DISPIMG("ID_7B712AE777934B4984A53F32E2478C4D",1)</v>
      </c>
      <c r="C6" s="13" t="s">
        <v>1880</v>
      </c>
      <c r="D6" s="13" t="s">
        <v>1881</v>
      </c>
      <c r="E6" s="17" t="s">
        <v>468</v>
      </c>
      <c r="F6" s="13" t="s">
        <v>1882</v>
      </c>
      <c r="G6" s="14">
        <v>687.9</v>
      </c>
      <c r="H6" s="14">
        <v>70000</v>
      </c>
      <c r="I6" s="14">
        <v>90000</v>
      </c>
      <c r="J6" s="14">
        <v>95000</v>
      </c>
      <c r="K6" s="15" t="s">
        <v>1883</v>
      </c>
      <c r="L6" s="12" t="s">
        <v>1884</v>
      </c>
      <c r="M6" s="13" t="s">
        <v>31</v>
      </c>
    </row>
    <row r="7" s="3" customFormat="1" ht="35" customHeight="1" spans="1:13">
      <c r="A7" s="12">
        <v>5</v>
      </c>
      <c r="B7" s="16" t="str">
        <f>_xlfn.DISPIMG("ID_2031D1DA6A704E79BB7A156D3A8FFDD8",1)</f>
        <v>=DISPIMG("ID_2031D1DA6A704E79BB7A156D3A8FFDD8",1)</v>
      </c>
      <c r="C7" s="13" t="s">
        <v>1708</v>
      </c>
      <c r="D7" s="13" t="s">
        <v>1885</v>
      </c>
      <c r="E7" s="17" t="s">
        <v>33</v>
      </c>
      <c r="F7" s="13" t="s">
        <v>1886</v>
      </c>
      <c r="G7" s="14">
        <v>376.4</v>
      </c>
      <c r="H7" s="14">
        <v>48000</v>
      </c>
      <c r="I7" s="14">
        <v>48000</v>
      </c>
      <c r="J7" s="14">
        <v>68000</v>
      </c>
      <c r="K7" s="15" t="s">
        <v>1887</v>
      </c>
      <c r="L7" s="12" t="s">
        <v>1888</v>
      </c>
      <c r="M7" s="13" t="s">
        <v>31</v>
      </c>
    </row>
    <row r="8" s="3" customFormat="1" ht="35" customHeight="1" spans="1:13">
      <c r="A8" s="12">
        <v>6</v>
      </c>
      <c r="B8" t="str">
        <f>_xlfn.DISPIMG("ID_BC49D5CA86EA4D4C83F4671622E95CAF",1)</f>
        <v>=DISPIMG("ID_BC49D5CA86EA4D4C83F4671622E95CAF",1)</v>
      </c>
      <c r="C8" s="13" t="s">
        <v>1889</v>
      </c>
      <c r="D8" s="12" t="s">
        <v>1890</v>
      </c>
      <c r="E8" s="13" t="s">
        <v>343</v>
      </c>
      <c r="F8" s="13" t="s">
        <v>1891</v>
      </c>
      <c r="G8" s="14">
        <v>86.5</v>
      </c>
      <c r="H8" s="14">
        <v>25000</v>
      </c>
      <c r="I8" s="14">
        <v>35000</v>
      </c>
      <c r="J8" s="14">
        <v>45000</v>
      </c>
      <c r="K8" s="15" t="s">
        <v>1892</v>
      </c>
      <c r="L8" s="12" t="s">
        <v>1893</v>
      </c>
      <c r="M8" s="13" t="s">
        <v>31</v>
      </c>
    </row>
    <row r="9" s="4" customFormat="1" ht="35" customHeight="1" spans="1:13">
      <c r="A9" s="12">
        <v>7</v>
      </c>
      <c r="B9" s="18" t="str">
        <f>_xlfn.DISPIMG("ID_CD46B8401C7948BCBF2D9AF24FC3DD04",1)</f>
        <v>=DISPIMG("ID_CD46B8401C7948BCBF2D9AF24FC3DD04",1)</v>
      </c>
      <c r="C9" s="12" t="s">
        <v>1894</v>
      </c>
      <c r="D9" s="12" t="s">
        <v>1895</v>
      </c>
      <c r="E9" s="12" t="s">
        <v>1896</v>
      </c>
      <c r="F9" s="12" t="s">
        <v>1897</v>
      </c>
      <c r="G9" s="14">
        <v>335.2</v>
      </c>
      <c r="H9" s="14">
        <v>40000</v>
      </c>
      <c r="I9" s="14">
        <v>40000</v>
      </c>
      <c r="J9" s="14">
        <v>50000</v>
      </c>
      <c r="K9" s="15" t="s">
        <v>1898</v>
      </c>
      <c r="L9" s="12" t="s">
        <v>1899</v>
      </c>
      <c r="M9" s="12" t="s">
        <v>31</v>
      </c>
    </row>
    <row r="10" s="3" customFormat="1" ht="35" customHeight="1" spans="1:13">
      <c r="A10" s="12">
        <v>8</v>
      </c>
      <c r="B10" s="16" t="str">
        <f>_xlfn.DISPIMG("ID_A3F44AC569AB446BA8AB93D7247E5A6B",1)</f>
        <v>=DISPIMG("ID_A3F44AC569AB446BA8AB93D7247E5A6B",1)</v>
      </c>
      <c r="C10" s="13" t="s">
        <v>1900</v>
      </c>
      <c r="D10" s="13">
        <v>8372328</v>
      </c>
      <c r="E10" s="13" t="s">
        <v>341</v>
      </c>
      <c r="F10" s="13" t="s">
        <v>1901</v>
      </c>
      <c r="G10" s="14">
        <v>190</v>
      </c>
      <c r="H10" s="14">
        <v>15000</v>
      </c>
      <c r="I10" s="14">
        <v>20000</v>
      </c>
      <c r="J10" s="14">
        <v>28000</v>
      </c>
      <c r="K10" s="15" t="s">
        <v>1902</v>
      </c>
      <c r="L10" s="12" t="s">
        <v>1903</v>
      </c>
      <c r="M10" s="13" t="s">
        <v>31</v>
      </c>
    </row>
    <row r="11" s="3" customFormat="1" ht="35" customHeight="1" spans="1:13">
      <c r="A11" s="12">
        <v>9</v>
      </c>
      <c r="B11" s="16" t="str">
        <f>_xlfn.DISPIMG("ID_3BA253F562B54339B4A9619792A8864F",1)</f>
        <v>=DISPIMG("ID_3BA253F562B54339B4A9619792A8864F",1)</v>
      </c>
      <c r="C11" s="13" t="s">
        <v>1904</v>
      </c>
      <c r="D11" s="12">
        <v>6944639</v>
      </c>
      <c r="E11" s="13" t="s">
        <v>341</v>
      </c>
      <c r="F11" s="13" t="s">
        <v>1905</v>
      </c>
      <c r="G11" s="14">
        <v>62.3</v>
      </c>
      <c r="H11" s="14">
        <v>13000</v>
      </c>
      <c r="I11" s="14">
        <v>17000</v>
      </c>
      <c r="J11" s="14">
        <v>30000</v>
      </c>
      <c r="K11" s="15" t="s">
        <v>1906</v>
      </c>
      <c r="L11" s="12" t="s">
        <v>1907</v>
      </c>
      <c r="M11" s="13" t="s">
        <v>136</v>
      </c>
    </row>
    <row r="12" s="3" customFormat="1" ht="35" customHeight="1" spans="1:13">
      <c r="A12" s="12">
        <v>10</v>
      </c>
      <c r="B12" s="16" t="str">
        <f>_xlfn.DISPIMG("ID_944A52349608496F82FAF7AF11D27DA3",1)</f>
        <v>=DISPIMG("ID_944A52349608496F82FAF7AF11D27DA3",1)</v>
      </c>
      <c r="C12" s="13" t="s">
        <v>1908</v>
      </c>
      <c r="D12" s="13" t="s">
        <v>1909</v>
      </c>
      <c r="E12" s="13" t="s">
        <v>341</v>
      </c>
      <c r="F12" s="13" t="s">
        <v>1910</v>
      </c>
      <c r="G12" s="14">
        <v>266</v>
      </c>
      <c r="H12" s="14">
        <v>25000</v>
      </c>
      <c r="I12" s="14">
        <v>30000</v>
      </c>
      <c r="J12" s="14">
        <v>40000</v>
      </c>
      <c r="K12" s="15" t="s">
        <v>1911</v>
      </c>
      <c r="L12" s="12" t="s">
        <v>1912</v>
      </c>
      <c r="M12" s="13" t="s">
        <v>31</v>
      </c>
    </row>
    <row r="13" s="3" customFormat="1" ht="35" customHeight="1" spans="1:13">
      <c r="A13" s="12">
        <v>11</v>
      </c>
      <c r="B13" t="str">
        <f>_xlfn.DISPIMG("ID_2E0D79831BB74BE385F12FD464CD0D83",1)</f>
        <v>=DISPIMG("ID_2E0D79831BB74BE385F12FD464CD0D83",1)</v>
      </c>
      <c r="C13" s="13" t="s">
        <v>1913</v>
      </c>
      <c r="D13" s="13">
        <v>342906081</v>
      </c>
      <c r="E13" s="13" t="s">
        <v>341</v>
      </c>
      <c r="F13" s="13" t="s">
        <v>1914</v>
      </c>
      <c r="G13" s="14">
        <v>59.2</v>
      </c>
      <c r="H13" s="14">
        <v>12000</v>
      </c>
      <c r="I13" s="14">
        <v>12000</v>
      </c>
      <c r="J13" s="14">
        <v>15600</v>
      </c>
      <c r="K13" s="15" t="s">
        <v>1915</v>
      </c>
      <c r="L13" s="12" t="s">
        <v>1916</v>
      </c>
      <c r="M13" s="13" t="s">
        <v>31</v>
      </c>
    </row>
    <row r="14" s="3" customFormat="1" ht="35" customHeight="1" spans="1:13">
      <c r="A14" s="13">
        <v>12</v>
      </c>
      <c r="B14" s="16" t="str">
        <f>_xlfn.DISPIMG("ID_AE0D326C3431465AB31A17963D0A4333",1)</f>
        <v>=DISPIMG("ID_AE0D326C3431465AB31A17963D0A4333",1)</v>
      </c>
      <c r="C14" s="12" t="s">
        <v>1917</v>
      </c>
      <c r="D14" s="13">
        <v>96201603048</v>
      </c>
      <c r="E14" s="13" t="s">
        <v>1918</v>
      </c>
      <c r="F14" s="13" t="s">
        <v>1919</v>
      </c>
      <c r="G14" s="14">
        <v>24</v>
      </c>
      <c r="H14" s="14">
        <v>6500</v>
      </c>
      <c r="I14" s="14">
        <v>7500</v>
      </c>
      <c r="J14" s="14">
        <v>8000</v>
      </c>
      <c r="K14" s="15" t="s">
        <v>1920</v>
      </c>
      <c r="L14" s="12" t="s">
        <v>37</v>
      </c>
      <c r="M14" s="13" t="s">
        <v>31</v>
      </c>
    </row>
    <row r="15" s="3" customFormat="1" ht="35" customHeight="1" spans="1:13">
      <c r="A15" s="13">
        <v>13</v>
      </c>
      <c r="B15" s="16" t="str">
        <f>_xlfn.DISPIMG("ID_854255A79A754EAEB34FAE071AA75CD8",1)</f>
        <v>=DISPIMG("ID_854255A79A754EAEB34FAE071AA75CD8",1)</v>
      </c>
      <c r="C15" s="12" t="s">
        <v>1921</v>
      </c>
      <c r="D15" s="13" t="s">
        <v>1922</v>
      </c>
      <c r="E15" s="13" t="s">
        <v>1923</v>
      </c>
      <c r="F15" s="13" t="s">
        <v>1924</v>
      </c>
      <c r="G15" s="14">
        <v>18.7</v>
      </c>
      <c r="H15" s="14">
        <v>8000</v>
      </c>
      <c r="I15" s="14">
        <v>8000</v>
      </c>
      <c r="J15" s="14">
        <v>10000</v>
      </c>
      <c r="K15" s="15" t="s">
        <v>1925</v>
      </c>
      <c r="L15" s="12" t="s">
        <v>1926</v>
      </c>
      <c r="M15" s="13" t="s">
        <v>291</v>
      </c>
    </row>
    <row r="16" s="3" customFormat="1" ht="35" customHeight="1" spans="1:13">
      <c r="A16" s="13">
        <v>14</v>
      </c>
      <c r="B16" t="str">
        <f>_xlfn.DISPIMG("ID_1D5C2E7000084DB28848054EDF2DC131",1)</f>
        <v>=DISPIMG("ID_1D5C2E7000084DB28848054EDF2DC131",1)</v>
      </c>
      <c r="C16" s="12" t="s">
        <v>1927</v>
      </c>
      <c r="D16" s="13">
        <v>29305625245</v>
      </c>
      <c r="E16" s="13" t="s">
        <v>1928</v>
      </c>
      <c r="F16" s="12" t="s">
        <v>1929</v>
      </c>
      <c r="G16" s="14">
        <v>7.3</v>
      </c>
      <c r="H16" s="14">
        <v>1000</v>
      </c>
      <c r="I16" s="14">
        <v>2000</v>
      </c>
      <c r="J16" s="14">
        <v>3000</v>
      </c>
      <c r="K16" s="15" t="s">
        <v>1930</v>
      </c>
      <c r="L16" s="12" t="s">
        <v>37</v>
      </c>
      <c r="M16" s="13" t="s">
        <v>31</v>
      </c>
    </row>
    <row r="17" s="3" customFormat="1" ht="35" customHeight="1" spans="1:13">
      <c r="A17" s="13">
        <v>15</v>
      </c>
      <c r="B17" s="16" t="str">
        <f>_xlfn.DISPIMG("ID_BC10D53D01AB439C8C91A8495437B0BD",1)</f>
        <v>=DISPIMG("ID_BC10D53D01AB439C8C91A8495437B0BD",1)</v>
      </c>
      <c r="C17" s="12" t="s">
        <v>1931</v>
      </c>
      <c r="D17" s="13" t="s">
        <v>1932</v>
      </c>
      <c r="E17" s="13" t="s">
        <v>1933</v>
      </c>
      <c r="F17" s="13" t="s">
        <v>1934</v>
      </c>
      <c r="G17" s="14">
        <v>25.9</v>
      </c>
      <c r="H17" s="14">
        <v>12000</v>
      </c>
      <c r="I17" s="14">
        <v>12000</v>
      </c>
      <c r="J17" s="14">
        <v>15000</v>
      </c>
      <c r="K17" s="15" t="s">
        <v>1935</v>
      </c>
      <c r="L17" s="12" t="s">
        <v>37</v>
      </c>
      <c r="M17" s="13" t="s">
        <v>1936</v>
      </c>
    </row>
    <row r="18" s="3" customFormat="1" ht="35" customHeight="1" spans="1:13">
      <c r="A18" s="13">
        <v>16</v>
      </c>
      <c r="B18" t="str">
        <f>_xlfn.DISPIMG("ID_8BBA2A24659B4A738DE8B582CC9F46B0",1)</f>
        <v>=DISPIMG("ID_8BBA2A24659B4A738DE8B582CC9F46B0",1)</v>
      </c>
      <c r="C18" s="12" t="s">
        <v>1937</v>
      </c>
      <c r="D18" s="13" t="s">
        <v>1938</v>
      </c>
      <c r="E18" s="13" t="s">
        <v>69</v>
      </c>
      <c r="F18" s="13" t="s">
        <v>1939</v>
      </c>
      <c r="G18" s="14">
        <v>11.1</v>
      </c>
      <c r="H18" s="14">
        <v>2000</v>
      </c>
      <c r="I18" s="14">
        <v>3000</v>
      </c>
      <c r="J18" s="14">
        <v>5000</v>
      </c>
      <c r="K18" s="15" t="s">
        <v>1940</v>
      </c>
      <c r="L18" s="12" t="s">
        <v>37</v>
      </c>
      <c r="M18" s="13" t="s">
        <v>31</v>
      </c>
    </row>
    <row r="19" s="3" customFormat="1" ht="35" customHeight="1" spans="1:13">
      <c r="A19" s="19">
        <v>17</v>
      </c>
      <c r="B19" s="20" t="str">
        <f>_xlfn.DISPIMG("ID_F1F54CB2FDFE4338A69669CF45D36083",1)</f>
        <v>=DISPIMG("ID_F1F54CB2FDFE4338A69669CF45D36083",1)</v>
      </c>
      <c r="C19" s="20" t="s">
        <v>1941</v>
      </c>
      <c r="D19" s="19">
        <v>1537298468</v>
      </c>
      <c r="E19" s="19" t="s">
        <v>1942</v>
      </c>
      <c r="F19" s="19" t="s">
        <v>1943</v>
      </c>
      <c r="G19" s="20">
        <v>28.9</v>
      </c>
      <c r="H19" s="21">
        <v>8000</v>
      </c>
      <c r="I19" s="21">
        <v>10000</v>
      </c>
      <c r="J19" s="21">
        <v>12000</v>
      </c>
      <c r="K19" s="22" t="s">
        <v>1944</v>
      </c>
      <c r="L19" s="20" t="s">
        <v>37</v>
      </c>
      <c r="M19" s="19" t="s">
        <v>31</v>
      </c>
    </row>
  </sheetData>
  <autoFilter xmlns:etc="http://www.wps.cn/officeDocument/2017/etCustomData" ref="A2:XEP19" etc:filterBottomFollowUsedRange="0">
    <extLst/>
  </autoFilter>
  <mergeCells count="1">
    <mergeCell ref="A1:M1"/>
  </mergeCells>
  <hyperlinks>
    <hyperlink ref="F6" r:id="rId2" display="https://v.douyin.com/88tpRCb/"/>
    <hyperlink ref="F12" r:id="rId3" display="https://v.douyin.com/e18x2s1/"/>
    <hyperlink ref="F5" r:id="rId4" display="https://v.douyin.com/2W7nbwM/"/>
    <hyperlink ref="F4" r:id="rId5" display="https://v.douyin.com/rfgepnY/"/>
    <hyperlink ref="F10" r:id="rId6" display="https://v.douyin.com/A4Wbyjf/"/>
    <hyperlink ref="F11" r:id="rId7" display="https://v.douyin.com/DDtQneX/"/>
    <hyperlink ref="F13" r:id="rId8" display="https://v.douyin.com/eNCkcEU/"/>
    <hyperlink ref="F8" r:id="rId9" display="https://v.douyin.com/i8aCMmDk/"/>
    <hyperlink ref="F7" r:id="rId10" display="https://v.douyin.com/nthyDT/"/>
    <hyperlink ref="F17" r:id="rId11" display="https://v.douyin.com/FswYnjx/"/>
    <hyperlink ref="F19" r:id="rId12" display="https://v.douyin.com/iJW1TXLv/"/>
    <hyperlink ref="F18" r:id="rId13" display="https://v.douyin.com/idjuYaHy/"/>
    <hyperlink ref="F14" r:id="rId14" display="https://v.douyin.com/i8cKAwaa/ 8@0.com"/>
    <hyperlink ref="F9" r:id="rId15" display="https://v.douyin.com/JSacLxr/"/>
    <hyperlink ref="K4" r:id="rId16" display="https://www.xingtu.cn/ad/creator/author-homepage/douyin-video/7128380987993489438?market_track_id=3XWNK7LWA21OEENNFR80&amp;search_session_id=7550214870017998891&amp;possessStarId"/>
    <hyperlink ref="K5" r:id="rId17" display="https://www.xingtu.cn/ad/creator/author-homepage/douyin-video/7118636721230577700?market_track_id=3VV5ZBKXKBMKIPIX3IZH&amp;search_session_id=7550215159429333031&amp;possessStarId"/>
    <hyperlink ref="K6" r:id="rId18" display="https://www.xingtu.cn/ad/creator/author-homepage/douyin-video/6871549993585475587?market_track_id=RH48477MKB1VR1UNYGCS&amp;search_session_id=7550217075030884391&amp;possessStarId"/>
    <hyperlink ref="K7" r:id="rId19" display="https://www.xingtu.cn/ad/creator/author-homepage/douyin-video/6760484915038388231?market_track_id=D2I814U0YF0H0S78V4NX&amp;search_session_id=7550217255607664679&amp;possessStarId"/>
    <hyperlink ref="K8" r:id="rId20" display="https://www.xingtu.cn/ad/creator/author-homepage/douyin-video/6870161239037706253?market_track_id=KGDOIV1C637VKVSO8BCI&amp;search_session_id=7550218122440671274&amp;possessStarId"/>
    <hyperlink ref="K9" r:id="rId21" display="https://www.xingtu.cn/ad/creator/author-homepage/douyin-video/6629723424748994564?market_track_id=YXGB38SFJ1L77C44WCD0&amp;search_session_id=7550218778458472511&amp;possessStarId"/>
    <hyperlink ref="K10" r:id="rId22" display="https://www.xingtu.cn/ad/creator/author-homepage/douyin-video/6596679478083059716?market_track_id=YRGBT4HZY5V5CK4RMLOT&amp;search_session_id=7550219100434202643&amp;possessStarId"/>
    <hyperlink ref="K11" r:id="rId23" display="https://www.xingtu.cn/ad/creator/author-homepage/douyin-video/6629661007348236302?market_track_id=FFE8SV4SP2U10W5XYRKU&amp;search_session_id=7550219239991345195&amp;possessStarId"/>
    <hyperlink ref="K12" r:id="rId24" display="https://www.xingtu.cn/ad/creator/author-homepage/douyin-video/6677157331165249539?market_track_id=TC09IWAFYQRVSS5KRSSL&amp;search_session_id=7550219394329231403&amp;possessStarId"/>
    <hyperlink ref="K13" r:id="rId25" display="https://www.xingtu.cn/ad/creator/author-homepage/douyin-video/6870164604043919367?market_track_id=KCUK9D94UPOOJ5HYMO6W&amp;search_session_id=7550219973672501291&amp;possessStarId"/>
    <hyperlink ref="K14" r:id="rId26" display="https://www.xingtu.cn/ad/creator/author-homepage/douyin-video/7281638336735739943?market_track_id=8GK099J7N7JPB8RYHF8U&amp;search_session_id=7550220054031089703&amp;possessStarId"/>
    <hyperlink ref="K17" r:id="rId27" display="https://www.xingtu.cn/ad/creator/author-homepage/douyin-video/7062567598881243151?market_track_id=JH9AXT9UZ5CVRQUTBKEH&amp;search_session_id=7550220484609982506&amp;possessStarId"/>
    <hyperlink ref="K18" r:id="rId28" display="https://www.xingtu.cn/ad/creator/author-homepage/douyin-video/7283823086028193803?market_track_id=2LT707YXXASNCHJM9C3E&amp;search_session_id=7550220625697620010&amp;possessStarId"/>
    <hyperlink ref="K19" r:id="rId29" display="https://www.xingtu.cn/ad/creator/author-homepage/douyin-video/7270472015461482554?market_track_id=YRQZCKGS6C6XRPVJ5T7Y&amp;search_session_id=7550220784732897316&amp;possessStarId"/>
    <hyperlink ref="F3" r:id="rId30" display="https://v.douyin.com/NYLLwJm/"/>
    <hyperlink ref="K3" r:id="rId31" display="https://www.xingtu.cn/ad/creator/author-homepage/douyin-video/6870162821561204743?market_track_id=KL6TLOM9QJ0UCP1XH4IE&amp;search_session_id=7506430103665426443&amp;video_type=2&amp;_route_from=from_page%3DMarket%26search_session_id%3D7506430103665426443%26is_for_order%3D1%26market_track_id%3DKL6TLOM9QJ0UCP1XH4IE%26platform_source%3D1%26key%3D%25E4%25B8%2580%25E8%2588%25AA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F16" r:id="rId32" display="https://v.douyin.com/LHVzqqbKBpE/"/>
    <hyperlink ref="F15" r:id="rId33" display="https://v.douyin.com/FSHKXaa/"/>
    <hyperlink ref="K15" r:id="rId34" display="https://www.xingtu.cn/ad/creator/author-homepage/douyin-video/7054120952338055205?market_track_id=FKDIAR06NAK77FX5SDBW&amp;search_session_id=7506424158482841612&amp;video_type=2&amp;_route_from=from_page%3DMarket%26search_session_id%3D7506424158482841612%26is_for_order%3D1%26market_track_id%3DFKDIAR06NAK77FX5SDBW%26platform_source%3D1%26key%3D%25E4%25B8%2580%25E6%25A0%25B9%25E8%2597%25A4%25E4%25B8%258A%25E4%25BA%2594%25E6%259C%25B5%25E8%258A%25B1%26order_by%3Dscore%26sort_type%3D2%26search_scene%3D1%26display_scene%3D1%26limit%3D20%26page%3D1%26regular_filter%3D%255Bobject%2BObject%255D%26attribute_filter%3D%255Bobject%2BObject%255D%26task_category%3D1%26package_id%3Dundefined%26is_filter%3D0%26current_tab%3D2%26displayScene%3Dmarket%26is_limit_time_price%3D0&amp;possessStarId"/>
    <hyperlink ref="K16" r:id="rId35" display="https://www.xingtu.cn/ad/creator/author-homepage/douyin-video/7502792715675893770?market_track_id=4B50PH51RF3U5HIZZF61&amp;search_session_id=7657028227080568838&amp;possessStarId"/>
  </hyperlink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首页</vt:lpstr>
      <vt:lpstr>抖音独家爆款达人</vt:lpstr>
      <vt:lpstr>AIGC账号</vt:lpstr>
      <vt:lpstr>抖音优质合作达人</vt:lpstr>
      <vt:lpstr>小红书</vt:lpstr>
      <vt:lpstr>视频号</vt:lpstr>
      <vt:lpstr>快手</vt:lpstr>
      <vt:lpstr>B站</vt:lpstr>
      <vt:lpstr>抖音独家达人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盖杯子</cp:lastModifiedBy>
  <dcterms:created xsi:type="dcterms:W3CDTF">2023-07-18T07:15:00Z</dcterms:created>
  <dcterms:modified xsi:type="dcterms:W3CDTF">2026-08-01T10:23:15Z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2052-12.1.26035.26035</vt:lpwstr>
  </property>
  <property fmtid="{D5CDD505-2E9C-101B-9397-08002B2CF9AE}" pid="3" name="ICV">
    <vt:lpwstr>06780A1B864E1A9F09586D6ADD4F22E6_43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